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448" tabRatio="599" activeTab="1"/>
  </bookViews>
  <sheets>
    <sheet name="СЕТКА в КАРТАХ, ПРОВЛОКА" sheetId="1" r:id="rId1"/>
    <sheet name="СЕТКА в РУЛОНАХ, ЦПВС, АРМАТУРА" sheetId="2" r:id="rId2"/>
  </sheets>
  <definedNames/>
  <calcPr fullCalcOnLoad="1" refMode="R1C1"/>
</workbook>
</file>

<file path=xl/sharedStrings.xml><?xml version="1.0" encoding="utf-8"?>
<sst xmlns="http://schemas.openxmlformats.org/spreadsheetml/2006/main" count="135" uniqueCount="110">
  <si>
    <t>Лист 1</t>
  </si>
  <si>
    <t>сайт: www.profset.ru      эл. адрес: profset@mail.ru</t>
  </si>
  <si>
    <t>Длина, м</t>
  </si>
  <si>
    <t>Сетка  в КАРТАХ сварная арматурная дорожная, кладочная  ГОСТ 8478-81, 23279-85</t>
  </si>
  <si>
    <t>100х100х6ВР1</t>
  </si>
  <si>
    <t>100х100х5ВР1</t>
  </si>
  <si>
    <t>100х100х4ВР1</t>
  </si>
  <si>
    <t>150х150х6ВР1</t>
  </si>
  <si>
    <t>150х150х5ВР1</t>
  </si>
  <si>
    <t>150х150х4ВР1</t>
  </si>
  <si>
    <t>200х200х6ВР1</t>
  </si>
  <si>
    <t>200х200х5ВР1</t>
  </si>
  <si>
    <t>200х200х4ВР1</t>
  </si>
  <si>
    <t>50х50х4ВР1</t>
  </si>
  <si>
    <t>50х100х4ВР1</t>
  </si>
  <si>
    <t>50х50х3ВР1</t>
  </si>
  <si>
    <t>50х100х3ВР1</t>
  </si>
  <si>
    <t>50х50х3ВР1 ОЦ/гал  зак</t>
  </si>
  <si>
    <t>50х50х4ВР1 ОЦ/гал  зак</t>
  </si>
  <si>
    <t>Продукция сертифицирована . Производим и цинкуем сетки нестандартных размеров под заказ.</t>
  </si>
  <si>
    <t>Лист 2</t>
  </si>
  <si>
    <t xml:space="preserve">Сетка  в РУЛОНЕ сварная </t>
  </si>
  <si>
    <t>50х50х1,4</t>
  </si>
  <si>
    <t>50х50х1,5</t>
  </si>
  <si>
    <t>50х60х1,6</t>
  </si>
  <si>
    <t>100х100х3</t>
  </si>
  <si>
    <t>Сетка  в РУЛОНЕ сварная оцинкованная</t>
  </si>
  <si>
    <t>6х6х0,5</t>
  </si>
  <si>
    <t>12х12х0,7</t>
  </si>
  <si>
    <t>25х50х1,6</t>
  </si>
  <si>
    <t>50х12,5х1,4</t>
  </si>
  <si>
    <t>50х12,5х1,6</t>
  </si>
  <si>
    <t>50х50х1,6</t>
  </si>
  <si>
    <t>Сетка  в РУЛОНЕ сварная с полимерным покрытием (зеленым) ПВХ</t>
  </si>
  <si>
    <t>55х55х2,5</t>
  </si>
  <si>
    <t>10х10х0,8</t>
  </si>
  <si>
    <t>Сетка  в РУЛОНЕ просечно-вытяжная (ЦПВС)</t>
  </si>
  <si>
    <t>36х16x0,5  ОЦ</t>
  </si>
  <si>
    <t>36х16x0,9  ОЦ</t>
  </si>
  <si>
    <t>32х14x0,6  ОЦ</t>
  </si>
  <si>
    <t>50х20x0,7  ОЦ</t>
  </si>
  <si>
    <t>20х10x0,7  ОЦ</t>
  </si>
  <si>
    <t>1,2мм, бухты</t>
  </si>
  <si>
    <t>4,0мм</t>
  </si>
  <si>
    <t>6,0мм</t>
  </si>
  <si>
    <t>1,4мм, бухты</t>
  </si>
  <si>
    <t>3,0мм</t>
  </si>
  <si>
    <t>50х50х1,8</t>
  </si>
  <si>
    <t>Арматура  АСП  №10,  бухта 100 м ГОСТ</t>
  </si>
  <si>
    <t>Арматура  АСП  №6,  бухта 100 м   ГОСТ</t>
  </si>
  <si>
    <t>Арматура  АСП  №8,  бухта 100 м   ГОСТ</t>
  </si>
  <si>
    <t>50х50х5ВР1 ОЦ/гал  зак</t>
  </si>
  <si>
    <t>54,00/58,00</t>
  </si>
  <si>
    <t>ПРОВОЛОКА  термически обработанная  ГОСТ 3282-74, руб./кг</t>
  </si>
  <si>
    <t>АРМАТУРА стеклопластиковая периодического профиля</t>
  </si>
  <si>
    <t>Сетка  РАБИЦА  ГОСТ 5336-80 оцинкованная в рулоне</t>
  </si>
  <si>
    <t>Сетка  РАБИЦА  покрытая полимером (зеленая) ПВХ в рулоне</t>
  </si>
  <si>
    <t>Сетка  штукатурная  тканая ГОСТ 3826-82  в рулоне</t>
  </si>
  <si>
    <t>Цена за карту</t>
  </si>
  <si>
    <t>м2 в рул.</t>
  </si>
  <si>
    <t>Цена за рул.</t>
  </si>
  <si>
    <t>Сетка сварная в картах</t>
  </si>
  <si>
    <t>50х50х3ВР1 ГОСТ</t>
  </si>
  <si>
    <t>10х10х0,6</t>
  </si>
  <si>
    <t>2,0мм</t>
  </si>
  <si>
    <t>50х50х4ВР1*</t>
  </si>
  <si>
    <t xml:space="preserve">100х100х3ВР1 </t>
  </si>
  <si>
    <t>м2 в кар-те</t>
  </si>
  <si>
    <t>200х200х5ВР1*</t>
  </si>
  <si>
    <t>100х100х5ВР1*</t>
  </si>
  <si>
    <t>100х100х4ВР1*</t>
  </si>
  <si>
    <t>6х6х0,6</t>
  </si>
  <si>
    <t>25х50х1,5</t>
  </si>
  <si>
    <t>КРЕПЕЖИ (фиксаторы) для арматуры, сеток, металлокаркасов ПВХ, руб./шт.</t>
  </si>
  <si>
    <t>опора для фиксаторов</t>
  </si>
  <si>
    <t>фиксатор звездочка 30/6-20</t>
  </si>
  <si>
    <t>фиксатор звездочка 25/6-20</t>
  </si>
  <si>
    <t>фиксатор стойка 25-10/4-18</t>
  </si>
  <si>
    <t>55,00/60,00</t>
  </si>
  <si>
    <t>53,00/57,00</t>
  </si>
  <si>
    <t>52,00/56,00</t>
  </si>
  <si>
    <t xml:space="preserve">50х50х5ВР1  </t>
  </si>
  <si>
    <t>Дли-на, м</t>
  </si>
  <si>
    <t>Шири-на, м</t>
  </si>
  <si>
    <t xml:space="preserve">100х100х4ВР1 ОЦ/гал  </t>
  </si>
  <si>
    <t>50х50х2,2</t>
  </si>
  <si>
    <t>Сетка сварная,рабица,тканая ЦПВС в рулоне</t>
  </si>
  <si>
    <t>Цены указаны с учетом НДС 20%</t>
  </si>
  <si>
    <t>58,00/65,00</t>
  </si>
  <si>
    <r>
      <rPr>
        <sz val="11"/>
        <rFont val="Times New Roman"/>
        <family val="1"/>
      </rPr>
      <t>Склад:</t>
    </r>
    <r>
      <rPr>
        <b/>
        <sz val="11"/>
        <rFont val="Times New Roman"/>
        <family val="1"/>
      </rPr>
      <t xml:space="preserve"> г. Ростов-на-Дону, ул. Атлантическая 2. </t>
    </r>
    <r>
      <rPr>
        <sz val="11"/>
        <rFont val="Times New Roman"/>
        <family val="1"/>
      </rPr>
      <t>Зав.складом</t>
    </r>
    <r>
      <rPr>
        <b/>
        <sz val="11"/>
        <rFont val="Times New Roman"/>
        <family val="1"/>
      </rPr>
      <t>: Андрей Александрович, тел.: 918-5441616</t>
    </r>
  </si>
  <si>
    <t>Арматура В500С  №8,  мерн. 6,0  А-III</t>
  </si>
  <si>
    <t>Арматура В500С  №10,  мерн. 6,0  А-III</t>
  </si>
  <si>
    <t>от 600 м, руб/м</t>
  </si>
  <si>
    <t>до 600 м, руб/м</t>
  </si>
  <si>
    <t>Цена за м2              до  500</t>
  </si>
  <si>
    <t xml:space="preserve">Цена за м2              от 500 </t>
  </si>
  <si>
    <t>Цена за м2              от 1000</t>
  </si>
  <si>
    <t xml:space="preserve">50х50х3ВР1 ОЦ/гал </t>
  </si>
  <si>
    <r>
      <rPr>
        <sz val="10"/>
        <rFont val="Times New Roman"/>
        <family val="1"/>
      </rPr>
      <t>Склад:</t>
    </r>
    <r>
      <rPr>
        <b/>
        <sz val="10"/>
        <rFont val="Times New Roman"/>
        <family val="1"/>
      </rPr>
      <t xml:space="preserve">г.Ростов-на-Дону, ул.Атлантическая 2. </t>
    </r>
    <r>
      <rPr>
        <sz val="10"/>
        <rFont val="Times New Roman"/>
        <family val="1"/>
      </rPr>
      <t>Зав.складом</t>
    </r>
    <r>
      <rPr>
        <b/>
        <sz val="10"/>
        <rFont val="Times New Roman"/>
        <family val="1"/>
      </rPr>
      <t>:Андрей Александрович,тел:918-5441616</t>
    </r>
  </si>
  <si>
    <t>Шири-на м</t>
  </si>
  <si>
    <t xml:space="preserve">Цена    за м2            от 150 </t>
  </si>
  <si>
    <t>Цена   за м2        до 150</t>
  </si>
  <si>
    <t>АРМАТУРА металлическая периодического профиля</t>
  </si>
  <si>
    <t xml:space="preserve"> от 0.5 т,руб/кг,руб/м</t>
  </si>
  <si>
    <t xml:space="preserve"> до 0.5 т, руб/кг,руб/м</t>
  </si>
  <si>
    <t>43.80/27.00</t>
  </si>
  <si>
    <t>47.00/18.80</t>
  </si>
  <si>
    <t>43.50/26.80</t>
  </si>
  <si>
    <t>48.00/19.20</t>
  </si>
  <si>
    <t xml:space="preserve">ООО" ПРОФСЕТ",    тел.: (863) 298-36-36  г. Ростов-на-Дону,  (8442) 98-94-94 г. Волгоград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</si>
</sst>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dd/mm/yy;@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thin"/>
      <right style="thin"/>
      <top style="double"/>
      <bottom style="double"/>
    </border>
    <border>
      <left>
        <color indexed="63"/>
      </left>
      <right/>
      <top style="double"/>
      <bottom>
        <color indexed="63"/>
      </bottom>
    </border>
    <border>
      <left style="thin"/>
      <right/>
      <top style="double"/>
      <bottom style="thin"/>
    </border>
    <border>
      <left/>
      <right/>
      <top style="thin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180" fontId="3" fillId="0" borderId="10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/>
    </xf>
    <xf numFmtId="181" fontId="6" fillId="0" borderId="0" xfId="0" applyNumberFormat="1" applyFont="1" applyAlignment="1">
      <alignment horizontal="left" vertical="top"/>
    </xf>
    <xf numFmtId="180" fontId="3" fillId="0" borderId="11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right" vertical="center"/>
    </xf>
    <xf numFmtId="180" fontId="2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right" vertical="center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0" fontId="3" fillId="0" borderId="16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0" fontId="3" fillId="0" borderId="17" xfId="0" applyNumberFormat="1" applyFont="1" applyBorder="1" applyAlignment="1">
      <alignment horizontal="right" vertical="center"/>
    </xf>
    <xf numFmtId="180" fontId="3" fillId="0" borderId="16" xfId="0" applyNumberFormat="1" applyFont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2" fontId="2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10" fillId="0" borderId="0" xfId="0" applyNumberFormat="1" applyFont="1" applyAlignment="1">
      <alignment horizontal="left" vertical="top"/>
    </xf>
    <xf numFmtId="0" fontId="11" fillId="0" borderId="0" xfId="0" applyFont="1" applyAlignment="1">
      <alignment/>
    </xf>
    <xf numFmtId="180" fontId="7" fillId="0" borderId="10" xfId="0" applyNumberFormat="1" applyFont="1" applyBorder="1" applyAlignment="1">
      <alignment vertical="center"/>
    </xf>
    <xf numFmtId="180" fontId="2" fillId="0" borderId="17" xfId="0" applyNumberFormat="1" applyFont="1" applyBorder="1" applyAlignment="1">
      <alignment horizontal="right" vertical="center"/>
    </xf>
    <xf numFmtId="180" fontId="7" fillId="0" borderId="10" xfId="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2" fontId="12" fillId="0" borderId="20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80" fontId="3" fillId="0" borderId="17" xfId="0" applyNumberFormat="1" applyFont="1" applyBorder="1" applyAlignment="1">
      <alignment horizontal="center" vertical="center"/>
    </xf>
    <xf numFmtId="180" fontId="3" fillId="0" borderId="17" xfId="0" applyNumberFormat="1" applyFont="1" applyFill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6" fillId="0" borderId="10" xfId="0" applyNumberFormat="1" applyFont="1" applyFill="1" applyBorder="1" applyAlignment="1">
      <alignment vertical="center"/>
    </xf>
    <xf numFmtId="180" fontId="6" fillId="0" borderId="10" xfId="0" applyNumberFormat="1" applyFont="1" applyBorder="1" applyAlignment="1">
      <alignment vertical="center"/>
    </xf>
    <xf numFmtId="180" fontId="7" fillId="33" borderId="10" xfId="0" applyNumberFormat="1" applyFont="1" applyFill="1" applyBorder="1" applyAlignment="1">
      <alignment vertical="center"/>
    </xf>
    <xf numFmtId="180" fontId="6" fillId="33" borderId="10" xfId="0" applyNumberFormat="1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/>
    </xf>
    <xf numFmtId="180" fontId="7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180" fontId="3" fillId="0" borderId="10" xfId="0" applyNumberFormat="1" applyFont="1" applyFill="1" applyBorder="1" applyAlignment="1">
      <alignment horizontal="center" vertical="center"/>
    </xf>
    <xf numFmtId="180" fontId="2" fillId="0" borderId="25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/>
    </xf>
    <xf numFmtId="180" fontId="2" fillId="0" borderId="25" xfId="0" applyNumberFormat="1" applyFont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right" vertical="center"/>
    </xf>
    <xf numFmtId="2" fontId="2" fillId="0" borderId="26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right"/>
    </xf>
    <xf numFmtId="180" fontId="6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14" fontId="6" fillId="0" borderId="0" xfId="0" applyNumberFormat="1" applyFont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4" fontId="7" fillId="0" borderId="0" xfId="0" applyNumberFormat="1" applyFont="1" applyAlignment="1">
      <alignment horizontal="left" vertical="top"/>
    </xf>
    <xf numFmtId="0" fontId="17" fillId="0" borderId="0" xfId="0" applyFont="1" applyAlignment="1">
      <alignment/>
    </xf>
    <xf numFmtId="2" fontId="2" fillId="0" borderId="27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180" fontId="2" fillId="0" borderId="17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 shrinkToFit="1"/>
    </xf>
    <xf numFmtId="0" fontId="2" fillId="0" borderId="30" xfId="0" applyFont="1" applyBorder="1" applyAlignment="1">
      <alignment horizontal="left" vertical="center" wrapText="1" shrinkToFit="1"/>
    </xf>
    <xf numFmtId="0" fontId="2" fillId="0" borderId="31" xfId="0" applyFont="1" applyBorder="1" applyAlignment="1">
      <alignment horizontal="left" vertical="center" wrapText="1" shrinkToFit="1"/>
    </xf>
    <xf numFmtId="0" fontId="2" fillId="0" borderId="32" xfId="0" applyFont="1" applyBorder="1" applyAlignment="1">
      <alignment horizontal="left" vertical="center" wrapText="1" shrinkToFit="1"/>
    </xf>
    <xf numFmtId="0" fontId="2" fillId="0" borderId="3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4" fillId="0" borderId="3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/>
    </xf>
    <xf numFmtId="2" fontId="13" fillId="0" borderId="20" xfId="0" applyNumberFormat="1" applyFont="1" applyBorder="1" applyAlignment="1">
      <alignment horizont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81" fontId="2" fillId="0" borderId="0" xfId="0" applyNumberFormat="1" applyFont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5"/>
  <sheetViews>
    <sheetView zoomScalePageLayoutView="0" workbookViewId="0" topLeftCell="A1">
      <selection activeCell="K2" sqref="K2"/>
    </sheetView>
  </sheetViews>
  <sheetFormatPr defaultColWidth="9.00390625" defaultRowHeight="12.75"/>
  <cols>
    <col min="2" max="2" width="15.875" style="0" customWidth="1"/>
    <col min="3" max="3" width="5.875" style="0" customWidth="1"/>
    <col min="4" max="4" width="6.50390625" style="0" customWidth="1"/>
    <col min="5" max="5" width="9.125" style="0" customWidth="1"/>
    <col min="6" max="6" width="9.625" style="0" customWidth="1"/>
    <col min="7" max="7" width="9.125" style="0" customWidth="1"/>
    <col min="8" max="8" width="9.50390625" style="0" customWidth="1"/>
    <col min="9" max="9" width="8.625" style="0" customWidth="1"/>
    <col min="10" max="10" width="9.625" style="0" customWidth="1"/>
    <col min="11" max="11" width="8.375" style="0" customWidth="1"/>
  </cols>
  <sheetData>
    <row r="1" ht="3" customHeight="1"/>
    <row r="2" spans="1:11" ht="18" customHeight="1">
      <c r="A2" s="156" t="s">
        <v>109</v>
      </c>
      <c r="B2" s="156"/>
      <c r="C2" s="156"/>
      <c r="D2" s="156"/>
      <c r="E2" s="156"/>
      <c r="F2" s="156"/>
      <c r="G2" s="156"/>
      <c r="H2" s="156"/>
      <c r="I2" s="156"/>
      <c r="J2" s="3"/>
      <c r="K2" s="8" t="s">
        <v>0</v>
      </c>
    </row>
    <row r="3" spans="1:11" ht="13.5" customHeight="1">
      <c r="A3" s="6" t="s">
        <v>1</v>
      </c>
      <c r="B3" s="4"/>
      <c r="C3" s="4"/>
      <c r="D3" s="4"/>
      <c r="E3" s="7"/>
      <c r="F3" s="4"/>
      <c r="G3" s="4"/>
      <c r="H3" s="4"/>
      <c r="I3" s="33" t="s">
        <v>87</v>
      </c>
      <c r="J3" s="34"/>
      <c r="K3" s="34"/>
    </row>
    <row r="4" spans="1:13" ht="12" customHeight="1">
      <c r="A4" s="6"/>
      <c r="B4" s="4"/>
      <c r="C4" s="4"/>
      <c r="D4" s="4"/>
      <c r="E4" s="7"/>
      <c r="F4" s="4"/>
      <c r="G4" s="4"/>
      <c r="H4" s="4"/>
      <c r="I4" s="4"/>
      <c r="J4" s="1"/>
      <c r="K4" s="8">
        <v>43570</v>
      </c>
      <c r="M4" s="32"/>
    </row>
    <row r="5" spans="1:11" ht="27" customHeight="1">
      <c r="A5" s="107" t="s">
        <v>61</v>
      </c>
      <c r="B5" s="108"/>
      <c r="C5" s="61" t="s">
        <v>83</v>
      </c>
      <c r="D5" s="61" t="s">
        <v>82</v>
      </c>
      <c r="E5" s="62" t="s">
        <v>96</v>
      </c>
      <c r="F5" s="61" t="s">
        <v>58</v>
      </c>
      <c r="G5" s="62" t="s">
        <v>95</v>
      </c>
      <c r="H5" s="61" t="s">
        <v>58</v>
      </c>
      <c r="I5" s="62" t="s">
        <v>94</v>
      </c>
      <c r="J5" s="61" t="s">
        <v>58</v>
      </c>
      <c r="K5" s="62" t="s">
        <v>67</v>
      </c>
    </row>
    <row r="6" spans="1:11" ht="12" customHeight="1">
      <c r="A6" s="84" t="s">
        <v>3</v>
      </c>
      <c r="B6" s="85"/>
      <c r="C6" s="109"/>
      <c r="D6" s="109"/>
      <c r="E6" s="109"/>
      <c r="F6" s="109"/>
      <c r="G6" s="109"/>
      <c r="H6" s="109"/>
      <c r="I6" s="109"/>
      <c r="J6" s="109"/>
      <c r="K6" s="110"/>
    </row>
    <row r="7" spans="1:11" ht="10.5" customHeight="1">
      <c r="A7" s="111" t="s">
        <v>4</v>
      </c>
      <c r="B7" s="112"/>
      <c r="C7" s="21">
        <v>2</v>
      </c>
      <c r="D7" s="21">
        <v>3</v>
      </c>
      <c r="E7" s="42">
        <v>175</v>
      </c>
      <c r="F7" s="43">
        <f aca="true" t="shared" si="0" ref="F7:F12">E7*K7</f>
        <v>1050</v>
      </c>
      <c r="G7" s="44">
        <f>E7+E7/100*1</f>
        <v>176.75</v>
      </c>
      <c r="H7" s="43">
        <f aca="true" t="shared" si="1" ref="H7:H20">G7*K7</f>
        <v>1060.5</v>
      </c>
      <c r="I7" s="44">
        <f>E7+E7/100*3</f>
        <v>180.25</v>
      </c>
      <c r="J7" s="43">
        <f aca="true" t="shared" si="2" ref="J7:J17">I7*K7</f>
        <v>1081.5</v>
      </c>
      <c r="K7" s="43">
        <f aca="true" t="shared" si="3" ref="K7:K17">C7*D7</f>
        <v>6</v>
      </c>
    </row>
    <row r="8" spans="1:11" ht="11.25" customHeight="1" thickBot="1">
      <c r="A8" s="113"/>
      <c r="B8" s="114"/>
      <c r="C8" s="9">
        <v>2</v>
      </c>
      <c r="D8" s="9">
        <v>6</v>
      </c>
      <c r="E8" s="10">
        <v>175</v>
      </c>
      <c r="F8" s="11">
        <f t="shared" si="0"/>
        <v>2100</v>
      </c>
      <c r="G8" s="12">
        <f>E8+E8/100*1</f>
        <v>176.75</v>
      </c>
      <c r="H8" s="11">
        <f t="shared" si="1"/>
        <v>2121</v>
      </c>
      <c r="I8" s="12">
        <f>E8+E8/100*3</f>
        <v>180.25</v>
      </c>
      <c r="J8" s="11">
        <f t="shared" si="2"/>
        <v>2163</v>
      </c>
      <c r="K8" s="11">
        <f t="shared" si="3"/>
        <v>12</v>
      </c>
    </row>
    <row r="9" spans="1:11" ht="13.5" customHeight="1" thickBot="1" thickTop="1">
      <c r="A9" s="119" t="s">
        <v>69</v>
      </c>
      <c r="B9" s="120"/>
      <c r="C9" s="69">
        <v>2</v>
      </c>
      <c r="D9" s="69">
        <v>3</v>
      </c>
      <c r="E9" s="64">
        <v>105</v>
      </c>
      <c r="F9" s="65">
        <f>E9*K9</f>
        <v>630</v>
      </c>
      <c r="G9" s="66">
        <f>E9+E9/100*1.52</f>
        <v>106.596</v>
      </c>
      <c r="H9" s="65">
        <f>G9*K9</f>
        <v>639.576</v>
      </c>
      <c r="I9" s="66">
        <f>E9+E9/100*4</f>
        <v>109.2</v>
      </c>
      <c r="J9" s="65">
        <f>I9*K9</f>
        <v>655.2</v>
      </c>
      <c r="K9" s="65">
        <f>C9*D9</f>
        <v>6</v>
      </c>
    </row>
    <row r="10" spans="1:11" ht="10.5" customHeight="1" thickTop="1">
      <c r="A10" s="115" t="s">
        <v>5</v>
      </c>
      <c r="B10" s="116"/>
      <c r="C10" s="13">
        <v>2</v>
      </c>
      <c r="D10" s="13">
        <v>3</v>
      </c>
      <c r="E10" s="14">
        <v>110</v>
      </c>
      <c r="F10" s="15">
        <f t="shared" si="0"/>
        <v>660</v>
      </c>
      <c r="G10" s="36">
        <f>E10+E10/100*1.5</f>
        <v>111.65</v>
      </c>
      <c r="H10" s="27">
        <f t="shared" si="1"/>
        <v>669.9000000000001</v>
      </c>
      <c r="I10" s="16">
        <f>E10+E10/100*4</f>
        <v>114.4</v>
      </c>
      <c r="J10" s="15">
        <f t="shared" si="2"/>
        <v>686.4000000000001</v>
      </c>
      <c r="K10" s="15">
        <f t="shared" si="3"/>
        <v>6</v>
      </c>
    </row>
    <row r="11" spans="1:11" ht="11.25" customHeight="1" thickBot="1">
      <c r="A11" s="113"/>
      <c r="B11" s="114"/>
      <c r="C11" s="9">
        <v>2</v>
      </c>
      <c r="D11" s="9">
        <v>6</v>
      </c>
      <c r="E11" s="10">
        <v>110</v>
      </c>
      <c r="F11" s="11">
        <f t="shared" si="0"/>
        <v>1320</v>
      </c>
      <c r="G11" s="12">
        <f>E11+E11/100*1.5</f>
        <v>111.65</v>
      </c>
      <c r="H11" s="11">
        <f t="shared" si="1"/>
        <v>1339.8000000000002</v>
      </c>
      <c r="I11" s="12">
        <f>E11+E11/100*4</f>
        <v>114.4</v>
      </c>
      <c r="J11" s="11">
        <f t="shared" si="2"/>
        <v>1372.8000000000002</v>
      </c>
      <c r="K11" s="11">
        <f t="shared" si="3"/>
        <v>12</v>
      </c>
    </row>
    <row r="12" spans="1:11" ht="11.25" customHeight="1" thickTop="1">
      <c r="A12" s="90" t="s">
        <v>70</v>
      </c>
      <c r="B12" s="91"/>
      <c r="C12" s="17">
        <v>1</v>
      </c>
      <c r="D12" s="17">
        <v>2</v>
      </c>
      <c r="E12" s="18">
        <v>66.8</v>
      </c>
      <c r="F12" s="19">
        <f t="shared" si="0"/>
        <v>133.6</v>
      </c>
      <c r="G12" s="26">
        <f>E12+E12/100*1.95</f>
        <v>68.1026</v>
      </c>
      <c r="H12" s="19">
        <f t="shared" si="1"/>
        <v>136.2052</v>
      </c>
      <c r="I12" s="26">
        <f>E12+E12/100*4.94</f>
        <v>70.09992</v>
      </c>
      <c r="J12" s="19">
        <f t="shared" si="2"/>
        <v>140.19984</v>
      </c>
      <c r="K12" s="19">
        <f t="shared" si="3"/>
        <v>2</v>
      </c>
    </row>
    <row r="13" spans="1:11" ht="10.5" customHeight="1" thickBot="1">
      <c r="A13" s="92"/>
      <c r="B13" s="93"/>
      <c r="C13" s="9">
        <v>2</v>
      </c>
      <c r="D13" s="9">
        <v>3</v>
      </c>
      <c r="E13" s="10">
        <v>66.8</v>
      </c>
      <c r="F13" s="11">
        <f aca="true" t="shared" si="4" ref="F13:F21">E13*K13</f>
        <v>400.79999999999995</v>
      </c>
      <c r="G13" s="12">
        <f>E13+E13/100*1.95</f>
        <v>68.1026</v>
      </c>
      <c r="H13" s="11">
        <f>G13*K13</f>
        <v>408.6156</v>
      </c>
      <c r="I13" s="12">
        <f>E13+E13/100*4.94</f>
        <v>70.09992</v>
      </c>
      <c r="J13" s="11">
        <f>I13*K13</f>
        <v>420.59952</v>
      </c>
      <c r="K13" s="11">
        <f>C13*D13</f>
        <v>6</v>
      </c>
    </row>
    <row r="14" spans="1:11" ht="12" customHeight="1" thickTop="1">
      <c r="A14" s="90" t="s">
        <v>6</v>
      </c>
      <c r="B14" s="91"/>
      <c r="C14" s="17">
        <v>1</v>
      </c>
      <c r="D14" s="17">
        <v>2</v>
      </c>
      <c r="E14" s="18">
        <v>71.95</v>
      </c>
      <c r="F14" s="19">
        <f t="shared" si="4"/>
        <v>143.9</v>
      </c>
      <c r="G14" s="26">
        <f>E14+E14/100*2.02</f>
        <v>73.40339</v>
      </c>
      <c r="H14" s="19">
        <f>G14*K14</f>
        <v>146.80678</v>
      </c>
      <c r="I14" s="26">
        <f>E14+E14/100*5</f>
        <v>75.5475</v>
      </c>
      <c r="J14" s="19">
        <f>I14*K14</f>
        <v>151.095</v>
      </c>
      <c r="K14" s="19">
        <f>C14*D14</f>
        <v>2</v>
      </c>
    </row>
    <row r="15" spans="1:11" ht="10.5" customHeight="1">
      <c r="A15" s="105"/>
      <c r="B15" s="106"/>
      <c r="C15" s="13">
        <v>1.5</v>
      </c>
      <c r="D15" s="13">
        <v>2</v>
      </c>
      <c r="E15" s="14">
        <v>71.95</v>
      </c>
      <c r="F15" s="15">
        <f>E15*K15</f>
        <v>215.85000000000002</v>
      </c>
      <c r="G15" s="16">
        <f>E15+E15/100*2.02</f>
        <v>73.40339</v>
      </c>
      <c r="H15" s="15">
        <f>G15*K15</f>
        <v>220.21017</v>
      </c>
      <c r="I15" s="16">
        <f>E15+E15/100*5</f>
        <v>75.5475</v>
      </c>
      <c r="J15" s="15">
        <f t="shared" si="2"/>
        <v>226.64249999999998</v>
      </c>
      <c r="K15" s="15">
        <f t="shared" si="3"/>
        <v>3</v>
      </c>
    </row>
    <row r="16" spans="1:11" ht="11.25" customHeight="1">
      <c r="A16" s="105"/>
      <c r="B16" s="106"/>
      <c r="C16" s="47">
        <v>2</v>
      </c>
      <c r="D16" s="47">
        <v>3</v>
      </c>
      <c r="E16" s="59">
        <v>71.95</v>
      </c>
      <c r="F16" s="23">
        <f>E16*K16</f>
        <v>431.70000000000005</v>
      </c>
      <c r="G16" s="22">
        <f>E16+E16/100*2.02</f>
        <v>73.40339</v>
      </c>
      <c r="H16" s="23">
        <f>G16*K16</f>
        <v>440.42034</v>
      </c>
      <c r="I16" s="22">
        <f>E16+E16/100*5</f>
        <v>75.5475</v>
      </c>
      <c r="J16" s="15">
        <f>I16*K16</f>
        <v>453.28499999999997</v>
      </c>
      <c r="K16" s="15">
        <f>C16*D16</f>
        <v>6</v>
      </c>
    </row>
    <row r="17" spans="1:11" ht="12" customHeight="1" thickBot="1">
      <c r="A17" s="92"/>
      <c r="B17" s="93"/>
      <c r="C17" s="9">
        <v>2</v>
      </c>
      <c r="D17" s="9">
        <v>6</v>
      </c>
      <c r="E17" s="81">
        <v>71.95</v>
      </c>
      <c r="F17" s="27">
        <f>E17*K17</f>
        <v>863.4000000000001</v>
      </c>
      <c r="G17" s="36">
        <f>E17+E17/100*2.02</f>
        <v>73.40339</v>
      </c>
      <c r="H17" s="27">
        <f>G17*K17</f>
        <v>880.84068</v>
      </c>
      <c r="I17" s="36">
        <f>E17+E17/100*5</f>
        <v>75.5475</v>
      </c>
      <c r="J17" s="11">
        <f t="shared" si="2"/>
        <v>906.5699999999999</v>
      </c>
      <c r="K17" s="11">
        <f t="shared" si="3"/>
        <v>12</v>
      </c>
    </row>
    <row r="18" spans="1:11" ht="12" customHeight="1" thickTop="1">
      <c r="A18" s="90" t="s">
        <v>66</v>
      </c>
      <c r="B18" s="102"/>
      <c r="C18" s="17">
        <v>1</v>
      </c>
      <c r="D18" s="17">
        <v>2</v>
      </c>
      <c r="E18" s="18">
        <v>41</v>
      </c>
      <c r="F18" s="19">
        <f t="shared" si="4"/>
        <v>82</v>
      </c>
      <c r="G18" s="26">
        <f>E18+E18/100*3.3</f>
        <v>42.353</v>
      </c>
      <c r="H18" s="19">
        <f t="shared" si="1"/>
        <v>84.706</v>
      </c>
      <c r="I18" s="26">
        <f>E18+E18/100*7.32</f>
        <v>44.0012</v>
      </c>
      <c r="J18" s="19">
        <f>I18*K18</f>
        <v>88.0024</v>
      </c>
      <c r="K18" s="19">
        <f>C18*D18</f>
        <v>2</v>
      </c>
    </row>
    <row r="19" spans="1:11" ht="10.5" customHeight="1">
      <c r="A19" s="103"/>
      <c r="B19" s="104"/>
      <c r="C19" s="5">
        <v>1.5</v>
      </c>
      <c r="D19" s="5">
        <v>2</v>
      </c>
      <c r="E19" s="59">
        <v>41</v>
      </c>
      <c r="F19" s="23">
        <f t="shared" si="4"/>
        <v>123</v>
      </c>
      <c r="G19" s="22">
        <f>E19+E19/100*3.3</f>
        <v>42.353</v>
      </c>
      <c r="H19" s="23">
        <f>G19*K19</f>
        <v>127.059</v>
      </c>
      <c r="I19" s="22">
        <f>E19+E19/100*7.32</f>
        <v>44.0012</v>
      </c>
      <c r="J19" s="23">
        <f>I19*K19</f>
        <v>132.0036</v>
      </c>
      <c r="K19" s="23">
        <f>C19*D19</f>
        <v>3</v>
      </c>
    </row>
    <row r="20" spans="1:11" ht="10.5" customHeight="1" thickBot="1">
      <c r="A20" s="103"/>
      <c r="B20" s="104"/>
      <c r="C20" s="28">
        <v>2</v>
      </c>
      <c r="D20" s="28">
        <v>3</v>
      </c>
      <c r="E20" s="29">
        <v>41</v>
      </c>
      <c r="F20" s="25">
        <f t="shared" si="4"/>
        <v>246</v>
      </c>
      <c r="G20" s="24">
        <f>E20+E20/100*3.3</f>
        <v>42.353</v>
      </c>
      <c r="H20" s="25">
        <f t="shared" si="1"/>
        <v>254.118</v>
      </c>
      <c r="I20" s="24">
        <f>E20+E20/100*7.32</f>
        <v>44.0012</v>
      </c>
      <c r="J20" s="25">
        <f>I20*K20</f>
        <v>264.0072</v>
      </c>
      <c r="K20" s="25">
        <f>C20*D20</f>
        <v>6</v>
      </c>
    </row>
    <row r="21" spans="1:11" ht="10.5" customHeight="1" thickTop="1">
      <c r="A21" s="98" t="s">
        <v>7</v>
      </c>
      <c r="B21" s="99"/>
      <c r="C21" s="13">
        <v>2</v>
      </c>
      <c r="D21" s="13">
        <v>3</v>
      </c>
      <c r="E21" s="14">
        <v>119.7</v>
      </c>
      <c r="F21" s="15">
        <f t="shared" si="4"/>
        <v>718.2</v>
      </c>
      <c r="G21" s="26">
        <f>E21+E21/100*1.09</f>
        <v>121.00473000000001</v>
      </c>
      <c r="H21" s="19">
        <f aca="true" t="shared" si="5" ref="H21:H49">G21*K21</f>
        <v>726.0283800000001</v>
      </c>
      <c r="I21" s="26">
        <f>E21+E21/100*3.01</f>
        <v>123.30297</v>
      </c>
      <c r="J21" s="19">
        <f aca="true" t="shared" si="6" ref="J21:J42">I21*K21</f>
        <v>739.81782</v>
      </c>
      <c r="K21" s="19">
        <f>C21*D21</f>
        <v>6</v>
      </c>
    </row>
    <row r="22" spans="1:11" ht="10.5" customHeight="1" thickBot="1">
      <c r="A22" s="100"/>
      <c r="B22" s="101"/>
      <c r="C22" s="9">
        <v>2</v>
      </c>
      <c r="D22" s="9">
        <v>6</v>
      </c>
      <c r="E22" s="10">
        <v>119.7</v>
      </c>
      <c r="F22" s="11">
        <f aca="true" t="shared" si="7" ref="F22:F35">E22*K22</f>
        <v>1436.4</v>
      </c>
      <c r="G22" s="24">
        <f>E22+E22/100*1.09</f>
        <v>121.00473000000001</v>
      </c>
      <c r="H22" s="25">
        <f t="shared" si="5"/>
        <v>1452.0567600000002</v>
      </c>
      <c r="I22" s="24">
        <f>E22+E22/100*3.01</f>
        <v>123.30297</v>
      </c>
      <c r="J22" s="25">
        <f t="shared" si="6"/>
        <v>1479.63564</v>
      </c>
      <c r="K22" s="11">
        <f aca="true" t="shared" si="8" ref="K22:K38">C22*D22</f>
        <v>12</v>
      </c>
    </row>
    <row r="23" spans="1:11" ht="12" customHeight="1" thickTop="1">
      <c r="A23" s="94" t="s">
        <v>8</v>
      </c>
      <c r="B23" s="95"/>
      <c r="C23" s="5">
        <v>2</v>
      </c>
      <c r="D23" s="5">
        <v>3</v>
      </c>
      <c r="E23" s="59">
        <v>76</v>
      </c>
      <c r="F23" s="23">
        <f t="shared" si="7"/>
        <v>456</v>
      </c>
      <c r="G23" s="22">
        <f>E23+E23/100*1.98</f>
        <v>77.5048</v>
      </c>
      <c r="H23" s="23">
        <f t="shared" si="5"/>
        <v>465.02880000000005</v>
      </c>
      <c r="I23" s="22">
        <f>E23+E23/100*5</f>
        <v>79.8</v>
      </c>
      <c r="J23" s="23">
        <f>I23*K23</f>
        <v>478.79999999999995</v>
      </c>
      <c r="K23" s="15">
        <f>C23*D23</f>
        <v>6</v>
      </c>
    </row>
    <row r="24" spans="1:11" ht="10.5" customHeight="1" thickBot="1">
      <c r="A24" s="96"/>
      <c r="B24" s="97"/>
      <c r="C24" s="28">
        <v>2</v>
      </c>
      <c r="D24" s="28">
        <v>6</v>
      </c>
      <c r="E24" s="29">
        <v>76</v>
      </c>
      <c r="F24" s="25">
        <f t="shared" si="7"/>
        <v>912</v>
      </c>
      <c r="G24" s="24">
        <f>E24+E24/100*1.98</f>
        <v>77.5048</v>
      </c>
      <c r="H24" s="25">
        <f t="shared" si="5"/>
        <v>930.0576000000001</v>
      </c>
      <c r="I24" s="24">
        <f>E24+E24/100*5</f>
        <v>79.8</v>
      </c>
      <c r="J24" s="25">
        <f>I24*K24</f>
        <v>957.5999999999999</v>
      </c>
      <c r="K24" s="25">
        <f>C24*D24</f>
        <v>12</v>
      </c>
    </row>
    <row r="25" spans="1:11" ht="11.25" customHeight="1" thickTop="1">
      <c r="A25" s="98" t="s">
        <v>9</v>
      </c>
      <c r="B25" s="121"/>
      <c r="C25" s="13">
        <v>2</v>
      </c>
      <c r="D25" s="13">
        <v>3</v>
      </c>
      <c r="E25" s="14">
        <v>49.7</v>
      </c>
      <c r="F25" s="15">
        <f t="shared" si="7"/>
        <v>298.20000000000005</v>
      </c>
      <c r="G25" s="16">
        <f>E25+E25/100*2.41</f>
        <v>50.89777</v>
      </c>
      <c r="H25" s="15">
        <f t="shared" si="5"/>
        <v>305.38662</v>
      </c>
      <c r="I25" s="16">
        <f>E25+E25/100*6.03</f>
        <v>52.69691</v>
      </c>
      <c r="J25" s="15">
        <f t="shared" si="6"/>
        <v>316.18146</v>
      </c>
      <c r="K25" s="15">
        <f>C25*D25</f>
        <v>6</v>
      </c>
    </row>
    <row r="26" spans="1:11" ht="11.25" customHeight="1" thickBot="1">
      <c r="A26" s="122"/>
      <c r="B26" s="123"/>
      <c r="C26" s="28">
        <v>2</v>
      </c>
      <c r="D26" s="28">
        <v>6</v>
      </c>
      <c r="E26" s="14">
        <v>49.7</v>
      </c>
      <c r="F26" s="15">
        <f t="shared" si="7"/>
        <v>596.4000000000001</v>
      </c>
      <c r="G26" s="16">
        <f>E26+E26/100*2.41</f>
        <v>50.89777</v>
      </c>
      <c r="H26" s="15">
        <f t="shared" si="5"/>
        <v>610.77324</v>
      </c>
      <c r="I26" s="16">
        <f>E26+E26/100*6.03</f>
        <v>52.69691</v>
      </c>
      <c r="J26" s="15">
        <f t="shared" si="6"/>
        <v>632.36292</v>
      </c>
      <c r="K26" s="15">
        <f t="shared" si="8"/>
        <v>12</v>
      </c>
    </row>
    <row r="27" spans="1:11" ht="10.5" customHeight="1" thickTop="1">
      <c r="A27" s="90" t="s">
        <v>10</v>
      </c>
      <c r="B27" s="91"/>
      <c r="C27" s="17">
        <v>2</v>
      </c>
      <c r="D27" s="17">
        <v>3</v>
      </c>
      <c r="E27" s="18">
        <v>98</v>
      </c>
      <c r="F27" s="19">
        <f t="shared" si="7"/>
        <v>588</v>
      </c>
      <c r="G27" s="26">
        <f>E27+E27/100*1.53</f>
        <v>99.4994</v>
      </c>
      <c r="H27" s="19">
        <f t="shared" si="5"/>
        <v>596.9964</v>
      </c>
      <c r="I27" s="26">
        <f>E27+E27/100*3.98</f>
        <v>101.9004</v>
      </c>
      <c r="J27" s="19">
        <f t="shared" si="6"/>
        <v>611.4024000000001</v>
      </c>
      <c r="K27" s="19">
        <f t="shared" si="8"/>
        <v>6</v>
      </c>
    </row>
    <row r="28" spans="1:11" ht="10.5" customHeight="1" thickBot="1">
      <c r="A28" s="92"/>
      <c r="B28" s="93"/>
      <c r="C28" s="28">
        <v>2</v>
      </c>
      <c r="D28" s="28">
        <v>6</v>
      </c>
      <c r="E28" s="29">
        <v>98</v>
      </c>
      <c r="F28" s="25">
        <f t="shared" si="7"/>
        <v>1176</v>
      </c>
      <c r="G28" s="24">
        <f>E28+E28/100*1.53</f>
        <v>99.4994</v>
      </c>
      <c r="H28" s="25">
        <f t="shared" si="5"/>
        <v>1193.9928</v>
      </c>
      <c r="I28" s="24">
        <f>E28+E28/100*3.98</f>
        <v>101.9004</v>
      </c>
      <c r="J28" s="25">
        <f t="shared" si="6"/>
        <v>1222.8048000000001</v>
      </c>
      <c r="K28" s="25">
        <f t="shared" si="8"/>
        <v>12</v>
      </c>
    </row>
    <row r="29" spans="1:11" ht="10.5" customHeight="1" thickTop="1">
      <c r="A29" s="90" t="s">
        <v>11</v>
      </c>
      <c r="B29" s="91"/>
      <c r="C29" s="17">
        <v>2</v>
      </c>
      <c r="D29" s="17">
        <v>3</v>
      </c>
      <c r="E29" s="18">
        <v>60</v>
      </c>
      <c r="F29" s="19">
        <f t="shared" si="7"/>
        <v>360</v>
      </c>
      <c r="G29" s="26">
        <f>E29+E29/100*1.84</f>
        <v>61.104</v>
      </c>
      <c r="H29" s="19">
        <f t="shared" si="5"/>
        <v>366.624</v>
      </c>
      <c r="I29" s="26">
        <f>E29+E29/100*5</f>
        <v>63</v>
      </c>
      <c r="J29" s="19">
        <f t="shared" si="6"/>
        <v>378</v>
      </c>
      <c r="K29" s="19">
        <f>C29*D29</f>
        <v>6</v>
      </c>
    </row>
    <row r="30" spans="1:11" ht="10.5" customHeight="1" thickBot="1">
      <c r="A30" s="92"/>
      <c r="B30" s="93"/>
      <c r="C30" s="28">
        <v>2</v>
      </c>
      <c r="D30" s="28">
        <v>6</v>
      </c>
      <c r="E30" s="29">
        <v>60</v>
      </c>
      <c r="F30" s="25">
        <f t="shared" si="7"/>
        <v>720</v>
      </c>
      <c r="G30" s="24">
        <f>E30+E30/100*1.84</f>
        <v>61.104</v>
      </c>
      <c r="H30" s="25">
        <f t="shared" si="5"/>
        <v>733.248</v>
      </c>
      <c r="I30" s="24">
        <f>E30+E30/100*5</f>
        <v>63</v>
      </c>
      <c r="J30" s="25">
        <f>I30*K30</f>
        <v>756</v>
      </c>
      <c r="K30" s="25">
        <f>C30*D30</f>
        <v>12</v>
      </c>
    </row>
    <row r="31" spans="1:11" ht="13.5" customHeight="1" thickBot="1" thickTop="1">
      <c r="A31" s="119" t="s">
        <v>68</v>
      </c>
      <c r="B31" s="120"/>
      <c r="C31" s="28">
        <v>2</v>
      </c>
      <c r="D31" s="28">
        <v>3</v>
      </c>
      <c r="E31" s="29">
        <v>57</v>
      </c>
      <c r="F31" s="25">
        <f t="shared" si="7"/>
        <v>342</v>
      </c>
      <c r="G31" s="24">
        <f>E31+E31/100*1.85</f>
        <v>58.0545</v>
      </c>
      <c r="H31" s="25">
        <f t="shared" si="5"/>
        <v>348.327</v>
      </c>
      <c r="I31" s="24">
        <f>E31+E31/100*5</f>
        <v>59.85</v>
      </c>
      <c r="J31" s="25">
        <f t="shared" si="6"/>
        <v>359.1</v>
      </c>
      <c r="K31" s="25">
        <f t="shared" si="8"/>
        <v>6</v>
      </c>
    </row>
    <row r="32" spans="1:11" ht="9.75" customHeight="1" thickTop="1">
      <c r="A32" s="90" t="s">
        <v>12</v>
      </c>
      <c r="B32" s="126"/>
      <c r="C32" s="17">
        <v>2</v>
      </c>
      <c r="D32" s="17">
        <v>6</v>
      </c>
      <c r="E32" s="18">
        <v>43</v>
      </c>
      <c r="F32" s="19">
        <f t="shared" si="7"/>
        <v>516</v>
      </c>
      <c r="G32" s="26">
        <f>E32+E32/100*2.55</f>
        <v>44.0965</v>
      </c>
      <c r="H32" s="19">
        <f t="shared" si="5"/>
        <v>529.158</v>
      </c>
      <c r="I32" s="26">
        <f>E32+E32/100*6.05</f>
        <v>45.6015</v>
      </c>
      <c r="J32" s="19">
        <f t="shared" si="6"/>
        <v>547.2180000000001</v>
      </c>
      <c r="K32" s="19">
        <f t="shared" si="8"/>
        <v>12</v>
      </c>
    </row>
    <row r="33" spans="1:11" ht="10.5" customHeight="1" thickBot="1">
      <c r="A33" s="127"/>
      <c r="B33" s="128"/>
      <c r="C33" s="9">
        <v>2</v>
      </c>
      <c r="D33" s="9">
        <v>3</v>
      </c>
      <c r="E33" s="10">
        <v>43</v>
      </c>
      <c r="F33" s="11">
        <f t="shared" si="7"/>
        <v>258</v>
      </c>
      <c r="G33" s="12">
        <f>E33+E33/100*2.55</f>
        <v>44.0965</v>
      </c>
      <c r="H33" s="11">
        <f t="shared" si="5"/>
        <v>264.579</v>
      </c>
      <c r="I33" s="12">
        <f>E33+E33/100*6.05</f>
        <v>45.6015</v>
      </c>
      <c r="J33" s="11">
        <f t="shared" si="6"/>
        <v>273.60900000000004</v>
      </c>
      <c r="K33" s="11">
        <f t="shared" si="8"/>
        <v>6</v>
      </c>
    </row>
    <row r="34" spans="1:11" ht="10.5" customHeight="1" thickTop="1">
      <c r="A34" s="117" t="s">
        <v>81</v>
      </c>
      <c r="B34" s="129"/>
      <c r="C34" s="48">
        <v>0.5</v>
      </c>
      <c r="D34" s="60">
        <v>2</v>
      </c>
      <c r="E34" s="14">
        <v>220</v>
      </c>
      <c r="F34" s="15">
        <f t="shared" si="7"/>
        <v>220</v>
      </c>
      <c r="G34" s="16">
        <f>E34+E34/100*0.82</f>
        <v>221.804</v>
      </c>
      <c r="H34" s="15">
        <f t="shared" si="5"/>
        <v>221.804</v>
      </c>
      <c r="I34" s="16">
        <f>E34+E34/100*2.5</f>
        <v>225.5</v>
      </c>
      <c r="J34" s="67">
        <f>I34*K34</f>
        <v>225.5</v>
      </c>
      <c r="K34" s="67">
        <f>C34*D34</f>
        <v>1</v>
      </c>
    </row>
    <row r="35" spans="1:11" ht="10.5" customHeight="1">
      <c r="A35" s="115"/>
      <c r="B35" s="130"/>
      <c r="C35" s="63">
        <v>0.62</v>
      </c>
      <c r="D35" s="63">
        <v>2</v>
      </c>
      <c r="E35" s="14">
        <v>225</v>
      </c>
      <c r="F35" s="15">
        <f t="shared" si="7"/>
        <v>279</v>
      </c>
      <c r="G35" s="16">
        <f>E35+E35/100*0.82</f>
        <v>226.845</v>
      </c>
      <c r="H35" s="15">
        <f t="shared" si="5"/>
        <v>281.2878</v>
      </c>
      <c r="I35" s="16">
        <f>E35+E35/100*2.4</f>
        <v>230.4</v>
      </c>
      <c r="J35" s="67">
        <f>I35*K35</f>
        <v>285.696</v>
      </c>
      <c r="K35" s="67">
        <f>C35*D35</f>
        <v>1.24</v>
      </c>
    </row>
    <row r="36" spans="1:11" ht="10.5" customHeight="1">
      <c r="A36" s="131"/>
      <c r="B36" s="130"/>
      <c r="C36" s="48">
        <v>1</v>
      </c>
      <c r="D36" s="48">
        <v>2</v>
      </c>
      <c r="E36" s="14">
        <v>220</v>
      </c>
      <c r="F36" s="15">
        <f>E36*K36</f>
        <v>440</v>
      </c>
      <c r="G36" s="16">
        <f>E36+E36/100*0.82</f>
        <v>221.804</v>
      </c>
      <c r="H36" s="15">
        <f>G36*K36</f>
        <v>443.608</v>
      </c>
      <c r="I36" s="16">
        <f>E36+E36/100*2.5</f>
        <v>225.5</v>
      </c>
      <c r="J36" s="38">
        <f>I36*K36</f>
        <v>451</v>
      </c>
      <c r="K36" s="38">
        <f>C36*D36</f>
        <v>2</v>
      </c>
    </row>
    <row r="37" spans="1:11" ht="9.75" customHeight="1">
      <c r="A37" s="131"/>
      <c r="B37" s="130"/>
      <c r="C37" s="5">
        <v>2</v>
      </c>
      <c r="D37" s="5">
        <v>2.5</v>
      </c>
      <c r="E37" s="14">
        <v>225</v>
      </c>
      <c r="F37" s="15">
        <f aca="true" t="shared" si="9" ref="F37:F44">E37*K37</f>
        <v>1125</v>
      </c>
      <c r="G37" s="16">
        <f>E37+E37/100*0.82</f>
        <v>226.845</v>
      </c>
      <c r="H37" s="15">
        <f>G37*K37</f>
        <v>1134.225</v>
      </c>
      <c r="I37" s="16">
        <f>E37+E37/100*2.4</f>
        <v>230.4</v>
      </c>
      <c r="J37" s="23">
        <f>I37*K37</f>
        <v>1152</v>
      </c>
      <c r="K37" s="23">
        <f>C37*D37</f>
        <v>5</v>
      </c>
    </row>
    <row r="38" spans="1:11" ht="12" customHeight="1" thickBot="1">
      <c r="A38" s="132"/>
      <c r="B38" s="133"/>
      <c r="C38" s="28">
        <v>2</v>
      </c>
      <c r="D38" s="28">
        <v>3</v>
      </c>
      <c r="E38" s="10">
        <v>225</v>
      </c>
      <c r="F38" s="11">
        <f t="shared" si="9"/>
        <v>1350</v>
      </c>
      <c r="G38" s="12">
        <f>E38+E38/100*0.82</f>
        <v>226.845</v>
      </c>
      <c r="H38" s="11">
        <f>G38*K38</f>
        <v>1361.07</v>
      </c>
      <c r="I38" s="12">
        <f>E38+E38/100*2.4</f>
        <v>230.4</v>
      </c>
      <c r="J38" s="25">
        <f t="shared" si="6"/>
        <v>1382.4</v>
      </c>
      <c r="K38" s="25">
        <f t="shared" si="8"/>
        <v>6</v>
      </c>
    </row>
    <row r="39" spans="1:11" ht="11.25" customHeight="1" thickTop="1">
      <c r="A39" s="117" t="s">
        <v>13</v>
      </c>
      <c r="B39" s="118"/>
      <c r="C39" s="5">
        <v>0.38</v>
      </c>
      <c r="D39" s="5">
        <v>2</v>
      </c>
      <c r="E39" s="14">
        <v>131</v>
      </c>
      <c r="F39" s="15">
        <f t="shared" si="9"/>
        <v>99.56</v>
      </c>
      <c r="G39" s="16">
        <f>E39+E39/100*1.53</f>
        <v>133.0043</v>
      </c>
      <c r="H39" s="15">
        <f t="shared" si="5"/>
        <v>101.083268</v>
      </c>
      <c r="I39" s="16">
        <f>E39+E39/100*4.045</f>
        <v>136.29895</v>
      </c>
      <c r="J39" s="15">
        <f t="shared" si="6"/>
        <v>103.58720199999999</v>
      </c>
      <c r="K39" s="15">
        <f aca="true" t="shared" si="10" ref="K39:K49">C39*D39</f>
        <v>0.76</v>
      </c>
    </row>
    <row r="40" spans="1:11" ht="11.25" customHeight="1">
      <c r="A40" s="115"/>
      <c r="B40" s="116"/>
      <c r="C40" s="5">
        <v>0.5</v>
      </c>
      <c r="D40" s="5">
        <v>2</v>
      </c>
      <c r="E40" s="14">
        <v>131</v>
      </c>
      <c r="F40" s="15">
        <f>E40*K40</f>
        <v>131</v>
      </c>
      <c r="G40" s="16">
        <f>E40+E40/100*1.53</f>
        <v>133.0043</v>
      </c>
      <c r="H40" s="15">
        <f>G40*K40</f>
        <v>133.0043</v>
      </c>
      <c r="I40" s="16">
        <f>E40+E40/100*4.045</f>
        <v>136.29895</v>
      </c>
      <c r="J40" s="15">
        <f>I40*K40</f>
        <v>136.29895</v>
      </c>
      <c r="K40" s="15">
        <f>C40*D40</f>
        <v>1</v>
      </c>
    </row>
    <row r="41" spans="1:11" ht="10.5" customHeight="1">
      <c r="A41" s="115"/>
      <c r="B41" s="116"/>
      <c r="C41" s="5">
        <v>0.64</v>
      </c>
      <c r="D41" s="5">
        <v>2</v>
      </c>
      <c r="E41" s="14">
        <v>131</v>
      </c>
      <c r="F41" s="15">
        <f>E41*K41</f>
        <v>167.68</v>
      </c>
      <c r="G41" s="16">
        <f>E41+E41/100*1.53</f>
        <v>133.0043</v>
      </c>
      <c r="H41" s="15">
        <f>G41*K41</f>
        <v>170.245504</v>
      </c>
      <c r="I41" s="16">
        <f>E41+E41/100*4.045</f>
        <v>136.29895</v>
      </c>
      <c r="J41" s="15">
        <f>I41*K41</f>
        <v>174.46265599999998</v>
      </c>
      <c r="K41" s="15">
        <f>C41*D41</f>
        <v>1.28</v>
      </c>
    </row>
    <row r="42" spans="1:11" ht="10.5" customHeight="1">
      <c r="A42" s="115"/>
      <c r="B42" s="116"/>
      <c r="C42" s="5">
        <v>1</v>
      </c>
      <c r="D42" s="5">
        <v>2</v>
      </c>
      <c r="E42" s="14">
        <v>131</v>
      </c>
      <c r="F42" s="15">
        <f t="shared" si="9"/>
        <v>262</v>
      </c>
      <c r="G42" s="16">
        <f>E42+E42/100*1.53</f>
        <v>133.0043</v>
      </c>
      <c r="H42" s="23">
        <f t="shared" si="5"/>
        <v>266.0086</v>
      </c>
      <c r="I42" s="16">
        <f>E42+E42/100*4.045</f>
        <v>136.29895</v>
      </c>
      <c r="J42" s="15">
        <f t="shared" si="6"/>
        <v>272.5979</v>
      </c>
      <c r="K42" s="15">
        <f t="shared" si="10"/>
        <v>2</v>
      </c>
    </row>
    <row r="43" spans="1:11" ht="12" customHeight="1" thickBot="1">
      <c r="A43" s="115"/>
      <c r="B43" s="116"/>
      <c r="C43" s="9">
        <v>2</v>
      </c>
      <c r="D43" s="9">
        <v>3</v>
      </c>
      <c r="E43" s="10">
        <v>131</v>
      </c>
      <c r="F43" s="11">
        <f t="shared" si="9"/>
        <v>786</v>
      </c>
      <c r="G43" s="12">
        <f>E43+E43/100*1.53</f>
        <v>133.0043</v>
      </c>
      <c r="H43" s="11">
        <f t="shared" si="5"/>
        <v>798.0258</v>
      </c>
      <c r="I43" s="12">
        <f>E43+E43/100*4.045</f>
        <v>136.29895</v>
      </c>
      <c r="J43" s="11">
        <f aca="true" t="shared" si="11" ref="J43:J49">I43*K43</f>
        <v>817.7937</v>
      </c>
      <c r="K43" s="11">
        <f t="shared" si="10"/>
        <v>6</v>
      </c>
    </row>
    <row r="44" spans="1:11" ht="12" customHeight="1" thickTop="1">
      <c r="A44" s="117" t="s">
        <v>65</v>
      </c>
      <c r="B44" s="118"/>
      <c r="C44" s="5">
        <v>0.38</v>
      </c>
      <c r="D44" s="5">
        <v>2</v>
      </c>
      <c r="E44" s="14">
        <v>125</v>
      </c>
      <c r="F44" s="15">
        <f t="shared" si="9"/>
        <v>95</v>
      </c>
      <c r="G44" s="16">
        <f>E44+E44/100*1.52</f>
        <v>126.9</v>
      </c>
      <c r="H44" s="15">
        <f t="shared" si="5"/>
        <v>96.444</v>
      </c>
      <c r="I44" s="16">
        <f>E44+E44/100*4</f>
        <v>130</v>
      </c>
      <c r="J44" s="23">
        <f t="shared" si="11"/>
        <v>98.8</v>
      </c>
      <c r="K44" s="23">
        <f t="shared" si="10"/>
        <v>0.76</v>
      </c>
    </row>
    <row r="45" spans="1:11" ht="11.25" customHeight="1">
      <c r="A45" s="115"/>
      <c r="B45" s="116"/>
      <c r="C45" s="5">
        <v>0.5</v>
      </c>
      <c r="D45" s="5">
        <v>2</v>
      </c>
      <c r="E45" s="14">
        <v>125</v>
      </c>
      <c r="F45" s="15">
        <f>E45*K45</f>
        <v>125</v>
      </c>
      <c r="G45" s="16">
        <f>E45+E45/100*1.52</f>
        <v>126.9</v>
      </c>
      <c r="H45" s="15">
        <f>G45*K45</f>
        <v>126.9</v>
      </c>
      <c r="I45" s="16">
        <f>E45+E45/100*4</f>
        <v>130</v>
      </c>
      <c r="J45" s="23">
        <f>I45*K45</f>
        <v>130</v>
      </c>
      <c r="K45" s="23">
        <f>C45*D45</f>
        <v>1</v>
      </c>
    </row>
    <row r="46" spans="1:11" ht="11.25" customHeight="1">
      <c r="A46" s="115"/>
      <c r="B46" s="116"/>
      <c r="C46" s="5">
        <v>1</v>
      </c>
      <c r="D46" s="5">
        <v>2</v>
      </c>
      <c r="E46" s="14">
        <v>125</v>
      </c>
      <c r="F46" s="15">
        <f>E46*K46</f>
        <v>250</v>
      </c>
      <c r="G46" s="16">
        <f>E46+E46/100*1.52</f>
        <v>126.9</v>
      </c>
      <c r="H46" s="15">
        <f>G46*K46</f>
        <v>253.8</v>
      </c>
      <c r="I46" s="16">
        <f>E46+E46/100*4</f>
        <v>130</v>
      </c>
      <c r="J46" s="23">
        <f t="shared" si="11"/>
        <v>260</v>
      </c>
      <c r="K46" s="23">
        <f t="shared" si="10"/>
        <v>2</v>
      </c>
    </row>
    <row r="47" spans="1:11" ht="10.5" customHeight="1">
      <c r="A47" s="115"/>
      <c r="B47" s="116"/>
      <c r="C47" s="5">
        <v>1.5</v>
      </c>
      <c r="D47" s="5">
        <v>2</v>
      </c>
      <c r="E47" s="14">
        <v>125</v>
      </c>
      <c r="F47" s="15">
        <f>E47*K47</f>
        <v>375</v>
      </c>
      <c r="G47" s="16">
        <f>E47+E47/100*1.52</f>
        <v>126.9</v>
      </c>
      <c r="H47" s="15">
        <f>G47*K47</f>
        <v>380.70000000000005</v>
      </c>
      <c r="I47" s="16">
        <f>E47+E47/100*4</f>
        <v>130</v>
      </c>
      <c r="J47" s="23">
        <f t="shared" si="11"/>
        <v>390</v>
      </c>
      <c r="K47" s="23">
        <f t="shared" si="10"/>
        <v>3</v>
      </c>
    </row>
    <row r="48" spans="1:11" ht="11.25" customHeight="1" thickBot="1">
      <c r="A48" s="113"/>
      <c r="B48" s="114"/>
      <c r="C48" s="9">
        <v>2</v>
      </c>
      <c r="D48" s="9">
        <v>3</v>
      </c>
      <c r="E48" s="14">
        <v>125</v>
      </c>
      <c r="F48" s="15">
        <f>E48*K48</f>
        <v>750</v>
      </c>
      <c r="G48" s="16">
        <f>E48+E48/100*1.52</f>
        <v>126.9</v>
      </c>
      <c r="H48" s="15">
        <f>G48*K48</f>
        <v>761.4000000000001</v>
      </c>
      <c r="I48" s="16">
        <f>E48+E48/100*4</f>
        <v>130</v>
      </c>
      <c r="J48" s="11">
        <f t="shared" si="11"/>
        <v>780</v>
      </c>
      <c r="K48" s="11">
        <f t="shared" si="10"/>
        <v>6</v>
      </c>
    </row>
    <row r="49" spans="1:11" ht="11.25" customHeight="1" thickTop="1">
      <c r="A49" s="115" t="s">
        <v>14</v>
      </c>
      <c r="B49" s="130"/>
      <c r="C49" s="17">
        <v>0.5</v>
      </c>
      <c r="D49" s="17">
        <v>2</v>
      </c>
      <c r="E49" s="18">
        <v>98.25</v>
      </c>
      <c r="F49" s="19">
        <f>E49*K49</f>
        <v>98.25</v>
      </c>
      <c r="G49" s="26">
        <f>E49+E49/100*1.48</f>
        <v>99.7041</v>
      </c>
      <c r="H49" s="19">
        <f t="shared" si="5"/>
        <v>99.7041</v>
      </c>
      <c r="I49" s="26">
        <f>E49+E49/100*3</f>
        <v>101.1975</v>
      </c>
      <c r="J49" s="19">
        <f t="shared" si="11"/>
        <v>101.1975</v>
      </c>
      <c r="K49" s="19">
        <f t="shared" si="10"/>
        <v>1</v>
      </c>
    </row>
    <row r="50" spans="1:11" ht="10.5" customHeight="1" thickBot="1">
      <c r="A50" s="132"/>
      <c r="B50" s="133"/>
      <c r="C50" s="28">
        <v>1</v>
      </c>
      <c r="D50" s="28">
        <v>2</v>
      </c>
      <c r="E50" s="29">
        <v>98.25</v>
      </c>
      <c r="F50" s="25">
        <f aca="true" t="shared" si="12" ref="F50:F70">E50*K50</f>
        <v>196.5</v>
      </c>
      <c r="G50" s="24">
        <f>E50+E50/100*1.48</f>
        <v>99.7041</v>
      </c>
      <c r="H50" s="25">
        <f aca="true" t="shared" si="13" ref="H50:H70">G50*K50</f>
        <v>199.4082</v>
      </c>
      <c r="I50" s="24">
        <f>E50+E50/100*3</f>
        <v>101.1975</v>
      </c>
      <c r="J50" s="25">
        <f aca="true" t="shared" si="14" ref="J50:J61">I50*K50</f>
        <v>202.395</v>
      </c>
      <c r="K50" s="25">
        <f aca="true" t="shared" si="15" ref="K50:K65">C50*D50</f>
        <v>2</v>
      </c>
    </row>
    <row r="51" spans="1:11" ht="11.25" customHeight="1" thickTop="1">
      <c r="A51" s="103" t="s">
        <v>62</v>
      </c>
      <c r="B51" s="124"/>
      <c r="C51" s="13">
        <v>0.38</v>
      </c>
      <c r="D51" s="13">
        <v>2</v>
      </c>
      <c r="E51" s="59">
        <v>77.5</v>
      </c>
      <c r="F51" s="23">
        <f t="shared" si="12"/>
        <v>58.9</v>
      </c>
      <c r="G51" s="22">
        <f>E51+E51/100*1.94</f>
        <v>79.0035</v>
      </c>
      <c r="H51" s="23">
        <f>G51*K51</f>
        <v>60.042660000000005</v>
      </c>
      <c r="I51" s="22">
        <f>E51+E51/100*4.9</f>
        <v>81.2975</v>
      </c>
      <c r="J51" s="15">
        <f t="shared" si="14"/>
        <v>61.7861</v>
      </c>
      <c r="K51" s="15">
        <f t="shared" si="15"/>
        <v>0.76</v>
      </c>
    </row>
    <row r="52" spans="1:11" ht="10.5" customHeight="1">
      <c r="A52" s="125"/>
      <c r="B52" s="124"/>
      <c r="C52" s="5">
        <v>0.5</v>
      </c>
      <c r="D52" s="5">
        <v>2</v>
      </c>
      <c r="E52" s="59">
        <v>77.5</v>
      </c>
      <c r="F52" s="23">
        <f>E52*K52</f>
        <v>77.5</v>
      </c>
      <c r="G52" s="22">
        <f>E52+E52/100*1.94</f>
        <v>79.0035</v>
      </c>
      <c r="H52" s="23">
        <f>G52*K52</f>
        <v>79.0035</v>
      </c>
      <c r="I52" s="22">
        <f>E52+E52/100*4.9</f>
        <v>81.2975</v>
      </c>
      <c r="J52" s="23">
        <f t="shared" si="14"/>
        <v>81.2975</v>
      </c>
      <c r="K52" s="23">
        <f t="shared" si="15"/>
        <v>1</v>
      </c>
    </row>
    <row r="53" spans="1:11" ht="11.25" customHeight="1" thickBot="1">
      <c r="A53" s="125"/>
      <c r="B53" s="124"/>
      <c r="C53" s="9">
        <v>0.64</v>
      </c>
      <c r="D53" s="9">
        <v>2</v>
      </c>
      <c r="E53" s="10">
        <v>77.5</v>
      </c>
      <c r="F53" s="11">
        <f>E53*K53</f>
        <v>99.2</v>
      </c>
      <c r="G53" s="12">
        <f>E53+E53/100*1.94</f>
        <v>79.0035</v>
      </c>
      <c r="H53" s="11">
        <f>G53*K53</f>
        <v>101.12448</v>
      </c>
      <c r="I53" s="12">
        <f>E53+E53/100*4.9</f>
        <v>81.2975</v>
      </c>
      <c r="J53" s="11">
        <f t="shared" si="14"/>
        <v>104.0608</v>
      </c>
      <c r="K53" s="11">
        <f>C53*D53</f>
        <v>1.28</v>
      </c>
    </row>
    <row r="54" spans="1:11" ht="13.5" customHeight="1" thickBot="1" thickTop="1">
      <c r="A54" s="45" t="s">
        <v>16</v>
      </c>
      <c r="B54" s="46"/>
      <c r="C54" s="28">
        <v>1</v>
      </c>
      <c r="D54" s="28">
        <v>2</v>
      </c>
      <c r="E54" s="29">
        <v>58.5</v>
      </c>
      <c r="F54" s="25">
        <f t="shared" si="12"/>
        <v>117</v>
      </c>
      <c r="G54" s="24">
        <f>E54+E54/100*1.54</f>
        <v>59.4009</v>
      </c>
      <c r="H54" s="25">
        <f t="shared" si="13"/>
        <v>118.8018</v>
      </c>
      <c r="I54" s="24">
        <f>E54+E54/100*4.36</f>
        <v>61.0506</v>
      </c>
      <c r="J54" s="25">
        <f t="shared" si="14"/>
        <v>122.1012</v>
      </c>
      <c r="K54" s="25">
        <f t="shared" si="15"/>
        <v>2</v>
      </c>
    </row>
    <row r="55" spans="1:11" ht="11.25" customHeight="1" thickTop="1">
      <c r="A55" s="117" t="s">
        <v>15</v>
      </c>
      <c r="B55" s="118"/>
      <c r="C55" s="17">
        <v>0.35</v>
      </c>
      <c r="D55" s="17">
        <v>2</v>
      </c>
      <c r="E55" s="59">
        <v>75.5</v>
      </c>
      <c r="F55" s="23">
        <f aca="true" t="shared" si="16" ref="F55:F60">E55*K55</f>
        <v>52.849999999999994</v>
      </c>
      <c r="G55" s="22">
        <f aca="true" t="shared" si="17" ref="G55:G60">E55+E55/100*1.92</f>
        <v>76.9496</v>
      </c>
      <c r="H55" s="23">
        <f>G55*K55</f>
        <v>53.86472</v>
      </c>
      <c r="I55" s="22">
        <f aca="true" t="shared" si="18" ref="I55:I60">E55+E55/100*4.97</f>
        <v>79.25235</v>
      </c>
      <c r="J55" s="19">
        <f t="shared" si="14"/>
        <v>55.476645000000005</v>
      </c>
      <c r="K55" s="19">
        <f>C55*D55</f>
        <v>0.7</v>
      </c>
    </row>
    <row r="56" spans="1:11" ht="11.25" customHeight="1">
      <c r="A56" s="115"/>
      <c r="B56" s="116"/>
      <c r="C56" s="13">
        <v>0.38</v>
      </c>
      <c r="D56" s="13">
        <v>2</v>
      </c>
      <c r="E56" s="59">
        <v>75.5</v>
      </c>
      <c r="F56" s="23">
        <f t="shared" si="16"/>
        <v>57.38</v>
      </c>
      <c r="G56" s="22">
        <f t="shared" si="17"/>
        <v>76.9496</v>
      </c>
      <c r="H56" s="23">
        <f>G56*K56</f>
        <v>58.48169600000001</v>
      </c>
      <c r="I56" s="22">
        <f t="shared" si="18"/>
        <v>79.25235</v>
      </c>
      <c r="J56" s="15">
        <f t="shared" si="14"/>
        <v>60.23178600000001</v>
      </c>
      <c r="K56" s="15">
        <f>C56*D56</f>
        <v>0.76</v>
      </c>
    </row>
    <row r="57" spans="1:11" ht="11.25" customHeight="1">
      <c r="A57" s="115"/>
      <c r="B57" s="116"/>
      <c r="C57" s="13">
        <v>0.5</v>
      </c>
      <c r="D57" s="13">
        <v>2</v>
      </c>
      <c r="E57" s="59">
        <v>75.5</v>
      </c>
      <c r="F57" s="23">
        <f t="shared" si="16"/>
        <v>75.5</v>
      </c>
      <c r="G57" s="22">
        <f t="shared" si="17"/>
        <v>76.9496</v>
      </c>
      <c r="H57" s="23">
        <f>G57*K57</f>
        <v>76.9496</v>
      </c>
      <c r="I57" s="22">
        <f t="shared" si="18"/>
        <v>79.25235</v>
      </c>
      <c r="J57" s="15">
        <f t="shared" si="14"/>
        <v>79.25235</v>
      </c>
      <c r="K57" s="15">
        <f>C57*D57</f>
        <v>1</v>
      </c>
    </row>
    <row r="58" spans="1:11" ht="11.25" customHeight="1">
      <c r="A58" s="115"/>
      <c r="B58" s="116"/>
      <c r="C58" s="13">
        <v>1</v>
      </c>
      <c r="D58" s="13">
        <v>2</v>
      </c>
      <c r="E58" s="59">
        <v>75.5</v>
      </c>
      <c r="F58" s="23">
        <f t="shared" si="16"/>
        <v>151</v>
      </c>
      <c r="G58" s="22">
        <f t="shared" si="17"/>
        <v>76.9496</v>
      </c>
      <c r="H58" s="23">
        <f>G58*K58</f>
        <v>153.8992</v>
      </c>
      <c r="I58" s="22">
        <f t="shared" si="18"/>
        <v>79.25235</v>
      </c>
      <c r="J58" s="15">
        <f t="shared" si="14"/>
        <v>158.5047</v>
      </c>
      <c r="K58" s="15">
        <f>C58*D58</f>
        <v>2</v>
      </c>
    </row>
    <row r="59" spans="1:11" ht="9.75" customHeight="1">
      <c r="A59" s="115"/>
      <c r="B59" s="116"/>
      <c r="C59" s="13">
        <v>1.5</v>
      </c>
      <c r="D59" s="13">
        <v>2</v>
      </c>
      <c r="E59" s="59">
        <v>75.5</v>
      </c>
      <c r="F59" s="23">
        <f t="shared" si="16"/>
        <v>226.5</v>
      </c>
      <c r="G59" s="22">
        <f t="shared" si="17"/>
        <v>76.9496</v>
      </c>
      <c r="H59" s="23">
        <f>G59*K59</f>
        <v>230.8488</v>
      </c>
      <c r="I59" s="22">
        <f t="shared" si="18"/>
        <v>79.25235</v>
      </c>
      <c r="J59" s="15">
        <f t="shared" si="14"/>
        <v>237.75705000000002</v>
      </c>
      <c r="K59" s="15">
        <f>C59*D59</f>
        <v>3</v>
      </c>
    </row>
    <row r="60" spans="1:11" ht="12" customHeight="1" thickBot="1">
      <c r="A60" s="113"/>
      <c r="B60" s="114"/>
      <c r="C60" s="28">
        <v>2</v>
      </c>
      <c r="D60" s="28">
        <v>3</v>
      </c>
      <c r="E60" s="59">
        <v>75.5</v>
      </c>
      <c r="F60" s="11">
        <f t="shared" si="16"/>
        <v>453</v>
      </c>
      <c r="G60" s="22">
        <f t="shared" si="17"/>
        <v>76.9496</v>
      </c>
      <c r="H60" s="11">
        <f t="shared" si="13"/>
        <v>461.6976</v>
      </c>
      <c r="I60" s="22">
        <f t="shared" si="18"/>
        <v>79.25235</v>
      </c>
      <c r="J60" s="25">
        <f t="shared" si="14"/>
        <v>475.51410000000004</v>
      </c>
      <c r="K60" s="25">
        <f t="shared" si="15"/>
        <v>6</v>
      </c>
    </row>
    <row r="61" spans="1:11" ht="12.75" customHeight="1" thickBot="1" thickTop="1">
      <c r="A61" s="90" t="s">
        <v>97</v>
      </c>
      <c r="B61" s="91"/>
      <c r="C61" s="69">
        <v>0.5</v>
      </c>
      <c r="D61" s="69">
        <v>2</v>
      </c>
      <c r="E61" s="80">
        <v>116</v>
      </c>
      <c r="F61" s="65">
        <f t="shared" si="12"/>
        <v>116</v>
      </c>
      <c r="G61" s="66">
        <f>E61+E61/100*1.98</f>
        <v>118.2968</v>
      </c>
      <c r="H61" s="65">
        <f t="shared" si="13"/>
        <v>118.2968</v>
      </c>
      <c r="I61" s="66">
        <f aca="true" t="shared" si="19" ref="I61:I67">E61+E61/100*5</f>
        <v>121.8</v>
      </c>
      <c r="J61" s="65">
        <f t="shared" si="14"/>
        <v>121.8</v>
      </c>
      <c r="K61" s="65">
        <f t="shared" si="15"/>
        <v>1</v>
      </c>
    </row>
    <row r="62" spans="1:11" ht="9.75" customHeight="1" thickTop="1">
      <c r="A62" s="90" t="s">
        <v>17</v>
      </c>
      <c r="B62" s="91"/>
      <c r="C62" s="13">
        <v>1</v>
      </c>
      <c r="D62" s="13">
        <v>2</v>
      </c>
      <c r="E62" s="50">
        <v>120</v>
      </c>
      <c r="F62" s="15">
        <f t="shared" si="12"/>
        <v>240</v>
      </c>
      <c r="G62" s="16">
        <f>E62+E62/100*2.165</f>
        <v>122.598</v>
      </c>
      <c r="H62" s="15">
        <f t="shared" si="13"/>
        <v>245.196</v>
      </c>
      <c r="I62" s="16">
        <f t="shared" si="19"/>
        <v>126</v>
      </c>
      <c r="J62" s="15">
        <f aca="true" t="shared" si="20" ref="J62:J70">I62*K62</f>
        <v>252</v>
      </c>
      <c r="K62" s="15">
        <f>C62*D62</f>
        <v>2</v>
      </c>
    </row>
    <row r="63" spans="1:11" ht="10.5" customHeight="1" thickBot="1">
      <c r="A63" s="92"/>
      <c r="B63" s="93"/>
      <c r="C63" s="28">
        <v>2</v>
      </c>
      <c r="D63" s="28">
        <v>3</v>
      </c>
      <c r="E63" s="50">
        <v>120</v>
      </c>
      <c r="F63" s="15">
        <f t="shared" si="12"/>
        <v>720</v>
      </c>
      <c r="G63" s="16">
        <f>E63+E63/100*2.165</f>
        <v>122.598</v>
      </c>
      <c r="H63" s="15">
        <f t="shared" si="13"/>
        <v>735.588</v>
      </c>
      <c r="I63" s="16">
        <f t="shared" si="19"/>
        <v>126</v>
      </c>
      <c r="J63" s="15">
        <f>I63*K63</f>
        <v>756</v>
      </c>
      <c r="K63" s="15">
        <f>C63*D63</f>
        <v>6</v>
      </c>
    </row>
    <row r="64" spans="1:11" ht="12.75" customHeight="1" thickTop="1">
      <c r="A64" s="90" t="s">
        <v>18</v>
      </c>
      <c r="B64" s="91"/>
      <c r="C64" s="17">
        <v>0.5</v>
      </c>
      <c r="D64" s="17">
        <v>2</v>
      </c>
      <c r="E64" s="79">
        <v>195</v>
      </c>
      <c r="F64" s="19">
        <f t="shared" si="12"/>
        <v>195</v>
      </c>
      <c r="G64" s="26">
        <f aca="true" t="shared" si="21" ref="G64:G70">E64+E64/100*2</f>
        <v>198.9</v>
      </c>
      <c r="H64" s="19">
        <f t="shared" si="13"/>
        <v>198.9</v>
      </c>
      <c r="I64" s="26">
        <f t="shared" si="19"/>
        <v>204.75</v>
      </c>
      <c r="J64" s="19">
        <f t="shared" si="20"/>
        <v>204.75</v>
      </c>
      <c r="K64" s="19">
        <f t="shared" si="15"/>
        <v>1</v>
      </c>
    </row>
    <row r="65" spans="1:11" ht="10.5" customHeight="1">
      <c r="A65" s="105"/>
      <c r="B65" s="106"/>
      <c r="C65" s="13">
        <v>0.38</v>
      </c>
      <c r="D65" s="13">
        <v>2</v>
      </c>
      <c r="E65" s="50">
        <v>195</v>
      </c>
      <c r="F65" s="15">
        <f t="shared" si="12"/>
        <v>148.2</v>
      </c>
      <c r="G65" s="16">
        <f t="shared" si="21"/>
        <v>198.9</v>
      </c>
      <c r="H65" s="15">
        <f t="shared" si="13"/>
        <v>151.16400000000002</v>
      </c>
      <c r="I65" s="16">
        <f t="shared" si="19"/>
        <v>204.75</v>
      </c>
      <c r="J65" s="15">
        <f t="shared" si="20"/>
        <v>155.61</v>
      </c>
      <c r="K65" s="15">
        <f t="shared" si="15"/>
        <v>0.76</v>
      </c>
    </row>
    <row r="66" spans="1:11" ht="10.5" customHeight="1">
      <c r="A66" s="105"/>
      <c r="B66" s="106"/>
      <c r="C66" s="5">
        <v>1</v>
      </c>
      <c r="D66" s="5">
        <v>2</v>
      </c>
      <c r="E66" s="50">
        <v>200</v>
      </c>
      <c r="F66" s="15">
        <f t="shared" si="12"/>
        <v>400</v>
      </c>
      <c r="G66" s="16">
        <f t="shared" si="21"/>
        <v>204</v>
      </c>
      <c r="H66" s="15">
        <f t="shared" si="13"/>
        <v>408</v>
      </c>
      <c r="I66" s="16">
        <f t="shared" si="19"/>
        <v>210</v>
      </c>
      <c r="J66" s="23">
        <f t="shared" si="20"/>
        <v>420</v>
      </c>
      <c r="K66" s="23">
        <f>C66*D66</f>
        <v>2</v>
      </c>
    </row>
    <row r="67" spans="1:11" ht="11.25" customHeight="1" thickBot="1">
      <c r="A67" s="92"/>
      <c r="B67" s="93"/>
      <c r="C67" s="28">
        <v>2</v>
      </c>
      <c r="D67" s="28">
        <v>3</v>
      </c>
      <c r="E67" s="50">
        <v>200</v>
      </c>
      <c r="F67" s="15">
        <f t="shared" si="12"/>
        <v>1200</v>
      </c>
      <c r="G67" s="16">
        <f t="shared" si="21"/>
        <v>204</v>
      </c>
      <c r="H67" s="15">
        <f t="shared" si="13"/>
        <v>1224</v>
      </c>
      <c r="I67" s="16">
        <f t="shared" si="19"/>
        <v>210</v>
      </c>
      <c r="J67" s="11">
        <f t="shared" si="20"/>
        <v>1260</v>
      </c>
      <c r="K67" s="11">
        <f>C67*D67</f>
        <v>6</v>
      </c>
    </row>
    <row r="68" spans="1:11" ht="11.25" customHeight="1" thickTop="1">
      <c r="A68" s="90" t="s">
        <v>51</v>
      </c>
      <c r="B68" s="91"/>
      <c r="C68" s="17">
        <v>0.5</v>
      </c>
      <c r="D68" s="17">
        <v>2</v>
      </c>
      <c r="E68" s="68">
        <v>310</v>
      </c>
      <c r="F68" s="20">
        <f t="shared" si="12"/>
        <v>310</v>
      </c>
      <c r="G68" s="51">
        <f t="shared" si="21"/>
        <v>316.2</v>
      </c>
      <c r="H68" s="20">
        <f t="shared" si="13"/>
        <v>316.2</v>
      </c>
      <c r="I68" s="51">
        <f>E68+E68/100*4</f>
        <v>322.4</v>
      </c>
      <c r="J68" s="19">
        <f t="shared" si="20"/>
        <v>322.4</v>
      </c>
      <c r="K68" s="19">
        <f>C68*D68</f>
        <v>1</v>
      </c>
    </row>
    <row r="69" spans="1:11" ht="10.5" customHeight="1" thickBot="1">
      <c r="A69" s="92"/>
      <c r="B69" s="93"/>
      <c r="C69" s="28">
        <v>2</v>
      </c>
      <c r="D69" s="28">
        <v>3</v>
      </c>
      <c r="E69" s="49">
        <v>325</v>
      </c>
      <c r="F69" s="11">
        <f t="shared" si="12"/>
        <v>1950</v>
      </c>
      <c r="G69" s="12">
        <f t="shared" si="21"/>
        <v>331.5</v>
      </c>
      <c r="H69" s="11">
        <f t="shared" si="13"/>
        <v>1989</v>
      </c>
      <c r="I69" s="12">
        <f>E69+E69/100*5</f>
        <v>341.25</v>
      </c>
      <c r="J69" s="25">
        <f t="shared" si="20"/>
        <v>2047.5</v>
      </c>
      <c r="K69" s="25">
        <f>C69*D69</f>
        <v>6</v>
      </c>
    </row>
    <row r="70" spans="1:11" ht="11.25" customHeight="1" thickTop="1">
      <c r="A70" s="30" t="s">
        <v>84</v>
      </c>
      <c r="B70" s="30"/>
      <c r="C70" s="13">
        <v>2</v>
      </c>
      <c r="D70" s="13">
        <v>3</v>
      </c>
      <c r="E70" s="31">
        <v>105</v>
      </c>
      <c r="F70" s="15">
        <f t="shared" si="12"/>
        <v>630</v>
      </c>
      <c r="G70" s="16">
        <f t="shared" si="21"/>
        <v>107.1</v>
      </c>
      <c r="H70" s="15">
        <f t="shared" si="13"/>
        <v>642.5999999999999</v>
      </c>
      <c r="I70" s="16">
        <f>E70+E70/100*5</f>
        <v>110.25</v>
      </c>
      <c r="J70" s="15">
        <f t="shared" si="20"/>
        <v>661.5</v>
      </c>
      <c r="K70" s="15">
        <f>C70*D70</f>
        <v>6</v>
      </c>
    </row>
    <row r="71" spans="1:13" ht="12" customHeight="1">
      <c r="A71" s="84" t="s">
        <v>53</v>
      </c>
      <c r="B71" s="85"/>
      <c r="C71" s="85"/>
      <c r="D71" s="85"/>
      <c r="E71" s="85"/>
      <c r="F71" s="85"/>
      <c r="G71" s="85"/>
      <c r="H71" s="85"/>
      <c r="I71" s="85"/>
      <c r="J71" s="85"/>
      <c r="K71" s="86"/>
      <c r="L71" s="32"/>
      <c r="M71" s="32"/>
    </row>
    <row r="72" spans="1:13" ht="12.75" customHeight="1">
      <c r="A72" s="82" t="s">
        <v>42</v>
      </c>
      <c r="B72" s="83"/>
      <c r="C72" s="87" t="s">
        <v>88</v>
      </c>
      <c r="D72" s="88"/>
      <c r="E72" s="40" t="s">
        <v>64</v>
      </c>
      <c r="F72" s="87" t="s">
        <v>52</v>
      </c>
      <c r="G72" s="89"/>
      <c r="H72" s="40" t="s">
        <v>43</v>
      </c>
      <c r="I72" s="87" t="s">
        <v>79</v>
      </c>
      <c r="J72" s="88"/>
      <c r="K72" s="39"/>
      <c r="L72" s="2"/>
      <c r="M72" s="2"/>
    </row>
    <row r="73" spans="1:11" ht="11.25" customHeight="1">
      <c r="A73" s="82" t="s">
        <v>45</v>
      </c>
      <c r="B73" s="83"/>
      <c r="C73" s="87" t="s">
        <v>78</v>
      </c>
      <c r="D73" s="88"/>
      <c r="E73" s="40" t="s">
        <v>46</v>
      </c>
      <c r="F73" s="87" t="s">
        <v>52</v>
      </c>
      <c r="G73" s="89"/>
      <c r="H73" s="40" t="s">
        <v>44</v>
      </c>
      <c r="I73" s="87" t="s">
        <v>80</v>
      </c>
      <c r="J73" s="89"/>
      <c r="K73" s="41"/>
    </row>
    <row r="74" spans="1:11" ht="11.25" customHeight="1">
      <c r="A74" s="1" t="s">
        <v>19</v>
      </c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1.25" customHeight="1">
      <c r="A75" s="4" t="s">
        <v>89</v>
      </c>
      <c r="B75" s="73"/>
      <c r="C75" s="73"/>
      <c r="D75" s="73"/>
      <c r="E75" s="73"/>
      <c r="F75" s="73"/>
      <c r="G75" s="73"/>
      <c r="H75" s="73"/>
      <c r="I75" s="73"/>
      <c r="J75" s="73"/>
      <c r="K75" s="2"/>
    </row>
  </sheetData>
  <sheetProtection/>
  <mergeCells count="34">
    <mergeCell ref="A68:B69"/>
    <mergeCell ref="A51:B53"/>
    <mergeCell ref="A39:B43"/>
    <mergeCell ref="A32:B33"/>
    <mergeCell ref="A34:B38"/>
    <mergeCell ref="A49:B50"/>
    <mergeCell ref="A61:B61"/>
    <mergeCell ref="A62:B63"/>
    <mergeCell ref="A64:B67"/>
    <mergeCell ref="A5:B5"/>
    <mergeCell ref="A6:K6"/>
    <mergeCell ref="A7:B8"/>
    <mergeCell ref="A10:B11"/>
    <mergeCell ref="A55:B60"/>
    <mergeCell ref="A44:B48"/>
    <mergeCell ref="A27:B28"/>
    <mergeCell ref="A31:B31"/>
    <mergeCell ref="A25:B26"/>
    <mergeCell ref="A9:B9"/>
    <mergeCell ref="A12:B13"/>
    <mergeCell ref="A29:B30"/>
    <mergeCell ref="A23:B24"/>
    <mergeCell ref="A21:B22"/>
    <mergeCell ref="A18:B20"/>
    <mergeCell ref="A14:B17"/>
    <mergeCell ref="A72:B72"/>
    <mergeCell ref="A73:B73"/>
    <mergeCell ref="A71:K71"/>
    <mergeCell ref="C72:D72"/>
    <mergeCell ref="F72:G72"/>
    <mergeCell ref="I72:J72"/>
    <mergeCell ref="I73:J73"/>
    <mergeCell ref="C73:D73"/>
    <mergeCell ref="F73:G73"/>
  </mergeCells>
  <printOptions/>
  <pageMargins left="0" right="0" top="0" bottom="0" header="0" footer="0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110" zoomScaleNormal="110" zoomScalePageLayoutView="0" workbookViewId="0" topLeftCell="A1">
      <selection activeCell="J4" sqref="J4"/>
    </sheetView>
  </sheetViews>
  <sheetFormatPr defaultColWidth="9.00390625" defaultRowHeight="12.75"/>
  <cols>
    <col min="2" max="2" width="8.875" style="0" customWidth="1"/>
    <col min="3" max="3" width="10.375" style="0" customWidth="1"/>
    <col min="4" max="4" width="9.625" style="0" customWidth="1"/>
    <col min="5" max="6" width="10.875" style="0" customWidth="1"/>
    <col min="7" max="7" width="9.375" style="0" customWidth="1"/>
    <col min="8" max="9" width="9.875" style="0" customWidth="1"/>
  </cols>
  <sheetData>
    <row r="1" spans="1:9" ht="15" customHeight="1">
      <c r="A1" s="155" t="s">
        <v>109</v>
      </c>
      <c r="B1" s="155"/>
      <c r="C1" s="155"/>
      <c r="D1" s="155"/>
      <c r="E1" s="155"/>
      <c r="F1" s="155"/>
      <c r="G1" s="155"/>
      <c r="H1" s="155"/>
      <c r="I1" s="157"/>
    </row>
    <row r="2" spans="1:9" ht="15" customHeight="1">
      <c r="A2" s="74" t="s">
        <v>1</v>
      </c>
      <c r="B2" s="75"/>
      <c r="C2" s="75"/>
      <c r="D2" s="75"/>
      <c r="E2" s="76"/>
      <c r="F2" s="75"/>
      <c r="G2" s="77"/>
      <c r="H2" s="32"/>
      <c r="I2" s="8" t="s">
        <v>20</v>
      </c>
    </row>
    <row r="3" spans="1:9" ht="12" customHeight="1">
      <c r="A3" s="74"/>
      <c r="B3" s="75"/>
      <c r="C3" s="75"/>
      <c r="D3" s="75"/>
      <c r="E3" s="76"/>
      <c r="F3" s="77" t="s">
        <v>87</v>
      </c>
      <c r="G3" s="32"/>
      <c r="H3" s="32"/>
      <c r="I3" s="8">
        <v>43570</v>
      </c>
    </row>
    <row r="4" spans="1:9" ht="33.75" customHeight="1">
      <c r="A4" s="153" t="s">
        <v>86</v>
      </c>
      <c r="B4" s="154"/>
      <c r="C4" s="61" t="s">
        <v>99</v>
      </c>
      <c r="D4" s="61" t="s">
        <v>2</v>
      </c>
      <c r="E4" s="62" t="s">
        <v>100</v>
      </c>
      <c r="F4" s="61" t="s">
        <v>60</v>
      </c>
      <c r="G4" s="62" t="s">
        <v>101</v>
      </c>
      <c r="H4" s="61" t="s">
        <v>60</v>
      </c>
      <c r="I4" s="62" t="s">
        <v>59</v>
      </c>
    </row>
    <row r="5" spans="1:9" ht="9.75" customHeight="1">
      <c r="A5" s="150" t="s">
        <v>21</v>
      </c>
      <c r="B5" s="151"/>
      <c r="C5" s="151"/>
      <c r="D5" s="151"/>
      <c r="E5" s="151"/>
      <c r="F5" s="151"/>
      <c r="G5" s="151"/>
      <c r="H5" s="151"/>
      <c r="I5" s="152"/>
    </row>
    <row r="6" spans="1:9" ht="12" customHeight="1">
      <c r="A6" s="82" t="s">
        <v>23</v>
      </c>
      <c r="B6" s="83"/>
      <c r="C6" s="57">
        <v>0.15</v>
      </c>
      <c r="D6" s="57">
        <v>50</v>
      </c>
      <c r="E6" s="58">
        <v>40</v>
      </c>
      <c r="F6" s="57">
        <f aca="true" t="shared" si="0" ref="F6:F11">E6*I6</f>
        <v>300</v>
      </c>
      <c r="G6" s="58">
        <f>E6+E6/100*4.87</f>
        <v>41.948</v>
      </c>
      <c r="H6" s="57">
        <f aca="true" t="shared" si="1" ref="H6:H15">G6*I6</f>
        <v>314.61</v>
      </c>
      <c r="I6" s="57">
        <f aca="true" t="shared" si="2" ref="I6:I15">C6*D6</f>
        <v>7.5</v>
      </c>
    </row>
    <row r="7" spans="1:9" ht="10.5" customHeight="1">
      <c r="A7" s="82" t="s">
        <v>23</v>
      </c>
      <c r="B7" s="83"/>
      <c r="C7" s="57">
        <v>0.35</v>
      </c>
      <c r="D7" s="57">
        <v>50</v>
      </c>
      <c r="E7" s="58">
        <v>38</v>
      </c>
      <c r="F7" s="57">
        <f t="shared" si="0"/>
        <v>665</v>
      </c>
      <c r="G7" s="58">
        <f>E7+E7/100*4.85</f>
        <v>39.843</v>
      </c>
      <c r="H7" s="57">
        <f>G7*I7</f>
        <v>697.2525</v>
      </c>
      <c r="I7" s="57">
        <f>C7*D7</f>
        <v>17.5</v>
      </c>
    </row>
    <row r="8" spans="1:9" ht="11.25" customHeight="1">
      <c r="A8" s="82" t="s">
        <v>23</v>
      </c>
      <c r="B8" s="83"/>
      <c r="C8" s="57">
        <v>0.5</v>
      </c>
      <c r="D8" s="57">
        <v>50</v>
      </c>
      <c r="E8" s="58">
        <v>38</v>
      </c>
      <c r="F8" s="57">
        <f t="shared" si="0"/>
        <v>950</v>
      </c>
      <c r="G8" s="58">
        <f>E8+E8/100*4.85</f>
        <v>39.843</v>
      </c>
      <c r="H8" s="57">
        <f t="shared" si="1"/>
        <v>996.075</v>
      </c>
      <c r="I8" s="57">
        <f t="shared" si="2"/>
        <v>25</v>
      </c>
    </row>
    <row r="9" spans="1:9" ht="11.25" customHeight="1">
      <c r="A9" s="82" t="s">
        <v>23</v>
      </c>
      <c r="B9" s="83"/>
      <c r="C9" s="57">
        <v>1.5</v>
      </c>
      <c r="D9" s="57">
        <v>50</v>
      </c>
      <c r="E9" s="58">
        <v>38</v>
      </c>
      <c r="F9" s="57">
        <f t="shared" si="0"/>
        <v>2850</v>
      </c>
      <c r="G9" s="58">
        <f>E9+E9/100*4.85</f>
        <v>39.843</v>
      </c>
      <c r="H9" s="57">
        <f>G9*I9</f>
        <v>2988.2250000000004</v>
      </c>
      <c r="I9" s="57">
        <f>C9*D9</f>
        <v>75</v>
      </c>
    </row>
    <row r="10" spans="1:9" ht="12" customHeight="1">
      <c r="A10" s="82" t="s">
        <v>32</v>
      </c>
      <c r="B10" s="83"/>
      <c r="C10" s="57">
        <v>0.3</v>
      </c>
      <c r="D10" s="57">
        <v>50</v>
      </c>
      <c r="E10" s="58">
        <v>38</v>
      </c>
      <c r="F10" s="57">
        <f t="shared" si="0"/>
        <v>570</v>
      </c>
      <c r="G10" s="58">
        <f>E10+E10/100*5</f>
        <v>39.9</v>
      </c>
      <c r="H10" s="57">
        <f>G10*I10</f>
        <v>598.5</v>
      </c>
      <c r="I10" s="57">
        <f>C10*D10</f>
        <v>15</v>
      </c>
    </row>
    <row r="11" spans="1:9" ht="11.25" customHeight="1">
      <c r="A11" s="82" t="s">
        <v>32</v>
      </c>
      <c r="B11" s="83"/>
      <c r="C11" s="57">
        <v>0.51</v>
      </c>
      <c r="D11" s="57">
        <v>50</v>
      </c>
      <c r="E11" s="58">
        <v>38</v>
      </c>
      <c r="F11" s="57">
        <f t="shared" si="0"/>
        <v>969</v>
      </c>
      <c r="G11" s="58">
        <f>E11+E11/100*5</f>
        <v>39.9</v>
      </c>
      <c r="H11" s="57">
        <f>G11*I11</f>
        <v>1017.4499999999999</v>
      </c>
      <c r="I11" s="57">
        <f>C11*D11</f>
        <v>25.5</v>
      </c>
    </row>
    <row r="12" spans="1:9" ht="12" customHeight="1">
      <c r="A12" s="82" t="s">
        <v>24</v>
      </c>
      <c r="B12" s="83"/>
      <c r="C12" s="57">
        <v>0.25</v>
      </c>
      <c r="D12" s="57">
        <v>50</v>
      </c>
      <c r="E12" s="58">
        <v>31</v>
      </c>
      <c r="F12" s="57">
        <f>E12*I12</f>
        <v>387.5</v>
      </c>
      <c r="G12" s="58">
        <f>E12+E12/100*5.17</f>
        <v>32.6027</v>
      </c>
      <c r="H12" s="57">
        <f t="shared" si="1"/>
        <v>407.53375</v>
      </c>
      <c r="I12" s="57">
        <f t="shared" si="2"/>
        <v>12.5</v>
      </c>
    </row>
    <row r="13" spans="1:9" ht="12" customHeight="1">
      <c r="A13" s="82" t="s">
        <v>24</v>
      </c>
      <c r="B13" s="83"/>
      <c r="C13" s="57">
        <v>0.3</v>
      </c>
      <c r="D13" s="57">
        <v>50</v>
      </c>
      <c r="E13" s="58">
        <v>31</v>
      </c>
      <c r="F13" s="57">
        <f>E13*I13</f>
        <v>465</v>
      </c>
      <c r="G13" s="58">
        <f>E13+E13/100*5.17</f>
        <v>32.6027</v>
      </c>
      <c r="H13" s="57">
        <f t="shared" si="1"/>
        <v>489.04049999999995</v>
      </c>
      <c r="I13" s="57">
        <f t="shared" si="2"/>
        <v>15</v>
      </c>
    </row>
    <row r="14" spans="1:9" ht="12" customHeight="1">
      <c r="A14" s="82" t="s">
        <v>25</v>
      </c>
      <c r="B14" s="83"/>
      <c r="C14" s="57">
        <v>1.5</v>
      </c>
      <c r="D14" s="57">
        <v>15</v>
      </c>
      <c r="E14" s="58">
        <v>58</v>
      </c>
      <c r="F14" s="57">
        <f>E14*I14</f>
        <v>1305</v>
      </c>
      <c r="G14" s="58">
        <f>E14+E14/100*5</f>
        <v>60.9</v>
      </c>
      <c r="H14" s="57">
        <f t="shared" si="1"/>
        <v>1370.25</v>
      </c>
      <c r="I14" s="57">
        <f t="shared" si="2"/>
        <v>22.5</v>
      </c>
    </row>
    <row r="15" spans="1:9" ht="11.25" customHeight="1">
      <c r="A15" s="82" t="s">
        <v>25</v>
      </c>
      <c r="B15" s="83"/>
      <c r="C15" s="57">
        <v>2</v>
      </c>
      <c r="D15" s="57">
        <v>15</v>
      </c>
      <c r="E15" s="58">
        <v>58</v>
      </c>
      <c r="F15" s="57">
        <f>E15*I15</f>
        <v>1740</v>
      </c>
      <c r="G15" s="58">
        <f>E15+E15/100*5</f>
        <v>60.9</v>
      </c>
      <c r="H15" s="57">
        <f t="shared" si="1"/>
        <v>1827</v>
      </c>
      <c r="I15" s="57">
        <f t="shared" si="2"/>
        <v>30</v>
      </c>
    </row>
    <row r="16" spans="1:9" ht="11.25" customHeight="1">
      <c r="A16" s="150" t="s">
        <v>26</v>
      </c>
      <c r="B16" s="151"/>
      <c r="C16" s="151"/>
      <c r="D16" s="151"/>
      <c r="E16" s="151"/>
      <c r="F16" s="151"/>
      <c r="G16" s="151"/>
      <c r="H16" s="151"/>
      <c r="I16" s="152"/>
    </row>
    <row r="17" spans="1:9" ht="12" customHeight="1">
      <c r="A17" s="143" t="s">
        <v>27</v>
      </c>
      <c r="B17" s="144"/>
      <c r="C17" s="37">
        <v>1</v>
      </c>
      <c r="D17" s="37">
        <v>15</v>
      </c>
      <c r="E17" s="52">
        <v>75</v>
      </c>
      <c r="F17" s="37">
        <f>E17*I17</f>
        <v>1125</v>
      </c>
      <c r="G17" s="52">
        <f>E17+E17/100*5</f>
        <v>78.75</v>
      </c>
      <c r="H17" s="37">
        <f>G17*I17</f>
        <v>1181.25</v>
      </c>
      <c r="I17" s="37">
        <f>C17*D17</f>
        <v>15</v>
      </c>
    </row>
    <row r="18" spans="1:9" ht="11.25" customHeight="1">
      <c r="A18" s="143" t="s">
        <v>71</v>
      </c>
      <c r="B18" s="144"/>
      <c r="C18" s="37">
        <v>1</v>
      </c>
      <c r="D18" s="37">
        <v>15</v>
      </c>
      <c r="E18" s="52">
        <v>80</v>
      </c>
      <c r="F18" s="37">
        <f>E18*I18</f>
        <v>1200</v>
      </c>
      <c r="G18" s="52">
        <f>E18+E18/100*5</f>
        <v>84</v>
      </c>
      <c r="H18" s="37">
        <f>G18*I18</f>
        <v>1260</v>
      </c>
      <c r="I18" s="37">
        <f>C18*D18</f>
        <v>15</v>
      </c>
    </row>
    <row r="19" spans="1:9" ht="10.5" customHeight="1">
      <c r="A19" s="143" t="s">
        <v>63</v>
      </c>
      <c r="B19" s="144"/>
      <c r="C19" s="37">
        <v>1</v>
      </c>
      <c r="D19" s="37">
        <v>15</v>
      </c>
      <c r="E19" s="52">
        <v>80</v>
      </c>
      <c r="F19" s="37">
        <f aca="true" t="shared" si="3" ref="F19:F30">E19*I19</f>
        <v>1200</v>
      </c>
      <c r="G19" s="52">
        <f>E19+E19/100*5</f>
        <v>84</v>
      </c>
      <c r="H19" s="37">
        <f aca="true" t="shared" si="4" ref="H19:H30">G19*I19</f>
        <v>1260</v>
      </c>
      <c r="I19" s="37">
        <f aca="true" t="shared" si="5" ref="I19:I30">C19*D19</f>
        <v>15</v>
      </c>
    </row>
    <row r="20" spans="1:9" ht="10.5" customHeight="1">
      <c r="A20" s="143" t="s">
        <v>28</v>
      </c>
      <c r="B20" s="144"/>
      <c r="C20" s="37">
        <v>1</v>
      </c>
      <c r="D20" s="37">
        <v>15</v>
      </c>
      <c r="E20" s="52">
        <v>70</v>
      </c>
      <c r="F20" s="37">
        <f t="shared" si="3"/>
        <v>1050</v>
      </c>
      <c r="G20" s="52">
        <f>E20+E20/100*5</f>
        <v>73.5</v>
      </c>
      <c r="H20" s="37">
        <f t="shared" si="4"/>
        <v>1102.5</v>
      </c>
      <c r="I20" s="37">
        <f t="shared" si="5"/>
        <v>15</v>
      </c>
    </row>
    <row r="21" spans="1:9" ht="10.5" customHeight="1">
      <c r="A21" s="82" t="s">
        <v>72</v>
      </c>
      <c r="B21" s="83"/>
      <c r="C21" s="35">
        <v>1</v>
      </c>
      <c r="D21" s="35">
        <v>50</v>
      </c>
      <c r="E21" s="53">
        <v>88.5</v>
      </c>
      <c r="F21" s="35">
        <f>E21*I21</f>
        <v>4425</v>
      </c>
      <c r="G21" s="53">
        <f>E21+E21/100*5.09</f>
        <v>93.00465</v>
      </c>
      <c r="H21" s="35">
        <f>G21*I21</f>
        <v>4650.2325</v>
      </c>
      <c r="I21" s="35">
        <f>C21*D21</f>
        <v>50</v>
      </c>
    </row>
    <row r="22" spans="1:9" ht="11.25" customHeight="1">
      <c r="A22" s="82" t="s">
        <v>29</v>
      </c>
      <c r="B22" s="83"/>
      <c r="C22" s="35">
        <v>1</v>
      </c>
      <c r="D22" s="35">
        <v>50</v>
      </c>
      <c r="E22" s="53">
        <v>90</v>
      </c>
      <c r="F22" s="35">
        <f t="shared" si="3"/>
        <v>4500</v>
      </c>
      <c r="G22" s="53">
        <f>E22+E22/100*5</f>
        <v>94.5</v>
      </c>
      <c r="H22" s="35">
        <f t="shared" si="4"/>
        <v>4725</v>
      </c>
      <c r="I22" s="35">
        <f t="shared" si="5"/>
        <v>50</v>
      </c>
    </row>
    <row r="23" spans="1:9" ht="10.5" customHeight="1">
      <c r="A23" s="82" t="s">
        <v>29</v>
      </c>
      <c r="B23" s="83"/>
      <c r="C23" s="35">
        <v>1.5</v>
      </c>
      <c r="D23" s="35">
        <v>50</v>
      </c>
      <c r="E23" s="53">
        <v>90</v>
      </c>
      <c r="F23" s="35">
        <f t="shared" si="3"/>
        <v>6750</v>
      </c>
      <c r="G23" s="53">
        <f>E23+E23/100*5</f>
        <v>94.5</v>
      </c>
      <c r="H23" s="35">
        <f t="shared" si="4"/>
        <v>7087.5</v>
      </c>
      <c r="I23" s="35">
        <f t="shared" si="5"/>
        <v>75</v>
      </c>
    </row>
    <row r="24" spans="1:9" ht="11.25" customHeight="1">
      <c r="A24" s="82" t="s">
        <v>30</v>
      </c>
      <c r="B24" s="83"/>
      <c r="C24" s="35">
        <v>1</v>
      </c>
      <c r="D24" s="35">
        <v>50</v>
      </c>
      <c r="E24" s="53">
        <v>112</v>
      </c>
      <c r="F24" s="35">
        <f t="shared" si="3"/>
        <v>5600</v>
      </c>
      <c r="G24" s="53">
        <f>E24+E24/100*5</f>
        <v>117.6</v>
      </c>
      <c r="H24" s="35">
        <f t="shared" si="4"/>
        <v>5880</v>
      </c>
      <c r="I24" s="35">
        <f t="shared" si="5"/>
        <v>50</v>
      </c>
    </row>
    <row r="25" spans="1:9" ht="10.5" customHeight="1">
      <c r="A25" s="82" t="s">
        <v>31</v>
      </c>
      <c r="B25" s="83"/>
      <c r="C25" s="35">
        <v>1</v>
      </c>
      <c r="D25" s="35">
        <v>50</v>
      </c>
      <c r="E25" s="53">
        <v>128</v>
      </c>
      <c r="F25" s="35">
        <f t="shared" si="3"/>
        <v>6400</v>
      </c>
      <c r="G25" s="53">
        <f>E25+E25/100*2.5</f>
        <v>131.2</v>
      </c>
      <c r="H25" s="35">
        <f t="shared" si="4"/>
        <v>6559.999999999999</v>
      </c>
      <c r="I25" s="35">
        <f t="shared" si="5"/>
        <v>50</v>
      </c>
    </row>
    <row r="26" spans="1:9" ht="12" customHeight="1">
      <c r="A26" s="82" t="s">
        <v>22</v>
      </c>
      <c r="B26" s="83"/>
      <c r="C26" s="35">
        <v>1</v>
      </c>
      <c r="D26" s="35">
        <v>50</v>
      </c>
      <c r="E26" s="53">
        <v>55</v>
      </c>
      <c r="F26" s="35">
        <f t="shared" si="3"/>
        <v>2750</v>
      </c>
      <c r="G26" s="53">
        <f aca="true" t="shared" si="6" ref="G26:G32">E26+E26/100*5</f>
        <v>57.75</v>
      </c>
      <c r="H26" s="35">
        <f t="shared" si="4"/>
        <v>2887.5</v>
      </c>
      <c r="I26" s="35">
        <f t="shared" si="5"/>
        <v>50</v>
      </c>
    </row>
    <row r="27" spans="1:9" ht="10.5" customHeight="1">
      <c r="A27" s="82" t="s">
        <v>22</v>
      </c>
      <c r="B27" s="83"/>
      <c r="C27" s="35">
        <v>1.5</v>
      </c>
      <c r="D27" s="35">
        <v>50</v>
      </c>
      <c r="E27" s="53">
        <v>55</v>
      </c>
      <c r="F27" s="35">
        <f>E27*I27</f>
        <v>4125</v>
      </c>
      <c r="G27" s="53">
        <f t="shared" si="6"/>
        <v>57.75</v>
      </c>
      <c r="H27" s="35">
        <f>G27*I27</f>
        <v>4331.25</v>
      </c>
      <c r="I27" s="35">
        <f>C27*D27</f>
        <v>75</v>
      </c>
    </row>
    <row r="28" spans="1:9" ht="11.25" customHeight="1">
      <c r="A28" s="82" t="s">
        <v>23</v>
      </c>
      <c r="B28" s="83"/>
      <c r="C28" s="35">
        <v>1.8</v>
      </c>
      <c r="D28" s="35">
        <v>50</v>
      </c>
      <c r="E28" s="53">
        <v>60</v>
      </c>
      <c r="F28" s="35">
        <f>E28*I28</f>
        <v>5400</v>
      </c>
      <c r="G28" s="53">
        <f t="shared" si="6"/>
        <v>63</v>
      </c>
      <c r="H28" s="35">
        <f>G28*I28</f>
        <v>5670</v>
      </c>
      <c r="I28" s="35">
        <f>C28*D28</f>
        <v>90</v>
      </c>
    </row>
    <row r="29" spans="1:9" ht="12" customHeight="1">
      <c r="A29" s="82" t="s">
        <v>32</v>
      </c>
      <c r="B29" s="83"/>
      <c r="C29" s="35">
        <v>1.5</v>
      </c>
      <c r="D29" s="35">
        <v>50</v>
      </c>
      <c r="E29" s="53">
        <v>65</v>
      </c>
      <c r="F29" s="35">
        <f t="shared" si="3"/>
        <v>4875</v>
      </c>
      <c r="G29" s="53">
        <f t="shared" si="6"/>
        <v>68.25</v>
      </c>
      <c r="H29" s="35">
        <f t="shared" si="4"/>
        <v>5118.75</v>
      </c>
      <c r="I29" s="35">
        <f t="shared" si="5"/>
        <v>75</v>
      </c>
    </row>
    <row r="30" spans="1:9" ht="11.25" customHeight="1">
      <c r="A30" s="82" t="s">
        <v>32</v>
      </c>
      <c r="B30" s="83"/>
      <c r="C30" s="35">
        <v>1.8</v>
      </c>
      <c r="D30" s="35">
        <v>50</v>
      </c>
      <c r="E30" s="53">
        <v>68</v>
      </c>
      <c r="F30" s="35">
        <f t="shared" si="3"/>
        <v>6120</v>
      </c>
      <c r="G30" s="53">
        <f t="shared" si="6"/>
        <v>71.4</v>
      </c>
      <c r="H30" s="35">
        <f t="shared" si="4"/>
        <v>6426.000000000001</v>
      </c>
      <c r="I30" s="35">
        <f t="shared" si="5"/>
        <v>90</v>
      </c>
    </row>
    <row r="31" spans="1:9" ht="12" customHeight="1">
      <c r="A31" s="82" t="s">
        <v>85</v>
      </c>
      <c r="B31" s="83"/>
      <c r="C31" s="35">
        <v>1.8</v>
      </c>
      <c r="D31" s="35">
        <v>15</v>
      </c>
      <c r="E31" s="53">
        <v>110</v>
      </c>
      <c r="F31" s="35">
        <f>E31*I31</f>
        <v>2970</v>
      </c>
      <c r="G31" s="53">
        <f t="shared" si="6"/>
        <v>115.5</v>
      </c>
      <c r="H31" s="35">
        <f>G31*I31</f>
        <v>3118.5</v>
      </c>
      <c r="I31" s="35">
        <f>C31*D31</f>
        <v>27</v>
      </c>
    </row>
    <row r="32" spans="1:9" ht="12.75" customHeight="1">
      <c r="A32" s="82" t="s">
        <v>85</v>
      </c>
      <c r="B32" s="83"/>
      <c r="C32" s="35">
        <v>2</v>
      </c>
      <c r="D32" s="35">
        <v>15</v>
      </c>
      <c r="E32" s="53">
        <v>110</v>
      </c>
      <c r="F32" s="35">
        <f>E32*I32</f>
        <v>3300</v>
      </c>
      <c r="G32" s="53">
        <f t="shared" si="6"/>
        <v>115.5</v>
      </c>
      <c r="H32" s="35">
        <f>G32*I32</f>
        <v>3465</v>
      </c>
      <c r="I32" s="35">
        <f>C32*D32</f>
        <v>30</v>
      </c>
    </row>
    <row r="33" spans="1:9" ht="12" customHeight="1">
      <c r="A33" s="147" t="s">
        <v>33</v>
      </c>
      <c r="B33" s="147"/>
      <c r="C33" s="147"/>
      <c r="D33" s="147"/>
      <c r="E33" s="147"/>
      <c r="F33" s="147"/>
      <c r="G33" s="147"/>
      <c r="H33" s="147"/>
      <c r="I33" s="147"/>
    </row>
    <row r="34" spans="1:9" ht="10.5" customHeight="1">
      <c r="A34" s="148" t="s">
        <v>47</v>
      </c>
      <c r="B34" s="149"/>
      <c r="C34" s="54">
        <v>1.5</v>
      </c>
      <c r="D34" s="54">
        <v>20</v>
      </c>
      <c r="E34" s="55">
        <v>145</v>
      </c>
      <c r="F34" s="54">
        <f>E34*I34</f>
        <v>4350</v>
      </c>
      <c r="G34" s="55">
        <f>E34+E34/100*5</f>
        <v>152.25</v>
      </c>
      <c r="H34" s="54">
        <f>G34*I34</f>
        <v>4567.5</v>
      </c>
      <c r="I34" s="54">
        <f>C34*D34</f>
        <v>30</v>
      </c>
    </row>
    <row r="35" spans="1:9" ht="11.25" customHeight="1">
      <c r="A35" s="148" t="s">
        <v>47</v>
      </c>
      <c r="B35" s="149"/>
      <c r="C35" s="35">
        <v>1.8</v>
      </c>
      <c r="D35" s="35">
        <v>20</v>
      </c>
      <c r="E35" s="55">
        <v>145</v>
      </c>
      <c r="F35" s="35">
        <f>E35*I35</f>
        <v>5220</v>
      </c>
      <c r="G35" s="53">
        <f>E35+E35/100*5</f>
        <v>152.25</v>
      </c>
      <c r="H35" s="35">
        <f>G35*I35</f>
        <v>5481</v>
      </c>
      <c r="I35" s="35">
        <f>C35*D35</f>
        <v>36</v>
      </c>
    </row>
    <row r="36" spans="1:9" ht="11.25" customHeight="1">
      <c r="A36" s="148" t="s">
        <v>47</v>
      </c>
      <c r="B36" s="149"/>
      <c r="C36" s="35">
        <v>2</v>
      </c>
      <c r="D36" s="35">
        <v>20</v>
      </c>
      <c r="E36" s="55">
        <v>145</v>
      </c>
      <c r="F36" s="35">
        <f>E36*I36</f>
        <v>5800</v>
      </c>
      <c r="G36" s="53">
        <f>E36+E36/100*5</f>
        <v>152.25</v>
      </c>
      <c r="H36" s="35">
        <f>G36*I36</f>
        <v>6090</v>
      </c>
      <c r="I36" s="35">
        <f>C36*D36</f>
        <v>40</v>
      </c>
    </row>
    <row r="37" spans="1:9" ht="12" customHeight="1">
      <c r="A37" s="147" t="s">
        <v>55</v>
      </c>
      <c r="B37" s="147"/>
      <c r="C37" s="147"/>
      <c r="D37" s="147"/>
      <c r="E37" s="147"/>
      <c r="F37" s="147"/>
      <c r="G37" s="147"/>
      <c r="H37" s="147"/>
      <c r="I37" s="147"/>
    </row>
    <row r="38" spans="1:9" ht="11.25" customHeight="1">
      <c r="A38" s="82" t="s">
        <v>32</v>
      </c>
      <c r="B38" s="83"/>
      <c r="C38" s="35">
        <v>1.5</v>
      </c>
      <c r="D38" s="35">
        <v>10</v>
      </c>
      <c r="E38" s="35">
        <v>50</v>
      </c>
      <c r="F38" s="53">
        <f>E38*I38</f>
        <v>750</v>
      </c>
      <c r="G38" s="35">
        <f>E38+E38/100*6</f>
        <v>53</v>
      </c>
      <c r="H38" s="53">
        <f>G38*I38</f>
        <v>795</v>
      </c>
      <c r="I38" s="35">
        <f>C38*D38</f>
        <v>15</v>
      </c>
    </row>
    <row r="39" spans="1:9" ht="11.25" customHeight="1">
      <c r="A39" s="82" t="s">
        <v>32</v>
      </c>
      <c r="B39" s="83"/>
      <c r="C39" s="35">
        <v>1.8</v>
      </c>
      <c r="D39" s="35">
        <v>10</v>
      </c>
      <c r="E39" s="35">
        <v>52</v>
      </c>
      <c r="F39" s="53">
        <f>E39*I39</f>
        <v>936</v>
      </c>
      <c r="G39" s="35">
        <f>E39+E39/100*6.004</f>
        <v>55.12208</v>
      </c>
      <c r="H39" s="53">
        <f>G39*I39</f>
        <v>992.1974399999999</v>
      </c>
      <c r="I39" s="35">
        <f>C39*D39</f>
        <v>18</v>
      </c>
    </row>
    <row r="40" spans="1:9" ht="12.75" customHeight="1">
      <c r="A40" s="147" t="s">
        <v>56</v>
      </c>
      <c r="B40" s="147"/>
      <c r="C40" s="147"/>
      <c r="D40" s="147"/>
      <c r="E40" s="147"/>
      <c r="F40" s="147"/>
      <c r="G40" s="147"/>
      <c r="H40" s="147"/>
      <c r="I40" s="147"/>
    </row>
    <row r="41" spans="1:9" ht="12.75" customHeight="1">
      <c r="A41" s="82" t="s">
        <v>34</v>
      </c>
      <c r="B41" s="83"/>
      <c r="C41" s="35">
        <v>1.5</v>
      </c>
      <c r="D41" s="35">
        <v>15</v>
      </c>
      <c r="E41" s="53">
        <v>85</v>
      </c>
      <c r="F41" s="35">
        <f>E41*I41</f>
        <v>1912.5</v>
      </c>
      <c r="G41" s="53">
        <f>E41+E41/100*5</f>
        <v>89.25</v>
      </c>
      <c r="H41" s="35">
        <f>G41*I41</f>
        <v>2008.125</v>
      </c>
      <c r="I41" s="35">
        <f>C41*D41</f>
        <v>22.5</v>
      </c>
    </row>
    <row r="42" spans="1:9" ht="12" customHeight="1">
      <c r="A42" s="82" t="s">
        <v>34</v>
      </c>
      <c r="B42" s="83"/>
      <c r="C42" s="35">
        <v>1.8</v>
      </c>
      <c r="D42" s="35">
        <v>15</v>
      </c>
      <c r="E42" s="53">
        <v>85</v>
      </c>
      <c r="F42" s="35">
        <f>E42*I42</f>
        <v>2295</v>
      </c>
      <c r="G42" s="53">
        <f>E42+E42/100*5</f>
        <v>89.25</v>
      </c>
      <c r="H42" s="35">
        <f>G42*I42</f>
        <v>2409.75</v>
      </c>
      <c r="I42" s="35">
        <f>C42*D42</f>
        <v>27</v>
      </c>
    </row>
    <row r="43" spans="1:9" ht="12.75" customHeight="1">
      <c r="A43" s="82" t="s">
        <v>34</v>
      </c>
      <c r="B43" s="83"/>
      <c r="C43" s="35">
        <v>2</v>
      </c>
      <c r="D43" s="35">
        <v>10</v>
      </c>
      <c r="E43" s="53">
        <v>85</v>
      </c>
      <c r="F43" s="35">
        <f>E43*I43</f>
        <v>1700</v>
      </c>
      <c r="G43" s="53">
        <f>E43+E43/100*5</f>
        <v>89.25</v>
      </c>
      <c r="H43" s="35">
        <f>G43*I43</f>
        <v>1785</v>
      </c>
      <c r="I43" s="35">
        <f>C43*D43</f>
        <v>20</v>
      </c>
    </row>
    <row r="44" spans="1:9" ht="12.75" customHeight="1">
      <c r="A44" s="84" t="s">
        <v>57</v>
      </c>
      <c r="B44" s="85"/>
      <c r="C44" s="85"/>
      <c r="D44" s="85"/>
      <c r="E44" s="85"/>
      <c r="F44" s="85"/>
      <c r="G44" s="85"/>
      <c r="H44" s="85"/>
      <c r="I44" s="86"/>
    </row>
    <row r="45" spans="1:9" ht="12" customHeight="1">
      <c r="A45" s="82" t="s">
        <v>35</v>
      </c>
      <c r="B45" s="83"/>
      <c r="C45" s="35">
        <v>1</v>
      </c>
      <c r="D45" s="35">
        <v>60</v>
      </c>
      <c r="E45" s="53">
        <v>75</v>
      </c>
      <c r="F45" s="35">
        <f>E45*I45</f>
        <v>4500</v>
      </c>
      <c r="G45" s="53">
        <f>E45+E45/100*5</f>
        <v>78.75</v>
      </c>
      <c r="H45" s="35">
        <f>G45*I45</f>
        <v>4725</v>
      </c>
      <c r="I45" s="35">
        <f>C45*D45</f>
        <v>60</v>
      </c>
    </row>
    <row r="46" spans="1:9" ht="13.5" customHeight="1">
      <c r="A46" s="145" t="s">
        <v>36</v>
      </c>
      <c r="B46" s="146"/>
      <c r="C46" s="146"/>
      <c r="D46" s="146"/>
      <c r="E46" s="146"/>
      <c r="F46" s="146"/>
      <c r="G46" s="146"/>
      <c r="H46" s="146"/>
      <c r="I46" s="146"/>
    </row>
    <row r="47" spans="1:9" ht="10.5" customHeight="1">
      <c r="A47" s="143" t="s">
        <v>37</v>
      </c>
      <c r="B47" s="144"/>
      <c r="C47" s="56">
        <v>1</v>
      </c>
      <c r="D47" s="56">
        <v>13.5</v>
      </c>
      <c r="E47" s="56">
        <v>22</v>
      </c>
      <c r="F47" s="71">
        <f>E47*I47</f>
        <v>297</v>
      </c>
      <c r="G47" s="56">
        <f>E47+E47/100*5</f>
        <v>23.1</v>
      </c>
      <c r="H47" s="71">
        <f>G47*I47</f>
        <v>311.85</v>
      </c>
      <c r="I47" s="70">
        <f>C47*D47</f>
        <v>13.5</v>
      </c>
    </row>
    <row r="48" spans="1:9" ht="12" customHeight="1">
      <c r="A48" s="143" t="s">
        <v>38</v>
      </c>
      <c r="B48" s="144"/>
      <c r="C48" s="56">
        <v>1.25</v>
      </c>
      <c r="D48" s="56">
        <v>12</v>
      </c>
      <c r="E48" s="56">
        <v>41</v>
      </c>
      <c r="F48" s="71">
        <f>E48*I48</f>
        <v>615</v>
      </c>
      <c r="G48" s="56">
        <f>E48+E48/100*5</f>
        <v>43.05</v>
      </c>
      <c r="H48" s="71">
        <f>G48*I48</f>
        <v>645.75</v>
      </c>
      <c r="I48" s="70">
        <f>C48*D48</f>
        <v>15</v>
      </c>
    </row>
    <row r="49" spans="1:9" ht="10.5" customHeight="1">
      <c r="A49" s="143" t="s">
        <v>39</v>
      </c>
      <c r="B49" s="144"/>
      <c r="C49" s="56">
        <v>1.25</v>
      </c>
      <c r="D49" s="56">
        <v>12.8</v>
      </c>
      <c r="E49" s="56">
        <v>28</v>
      </c>
      <c r="F49" s="71">
        <f>E49*I49</f>
        <v>448</v>
      </c>
      <c r="G49" s="56">
        <f>E49+E49/100*5</f>
        <v>29.4</v>
      </c>
      <c r="H49" s="71">
        <f>G49*I49</f>
        <v>470.4</v>
      </c>
      <c r="I49" s="70">
        <f>C49*D49</f>
        <v>16</v>
      </c>
    </row>
    <row r="50" spans="1:9" ht="11.25" customHeight="1">
      <c r="A50" s="143" t="s">
        <v>40</v>
      </c>
      <c r="B50" s="144"/>
      <c r="C50" s="56">
        <v>1.25</v>
      </c>
      <c r="D50" s="56">
        <v>14.4</v>
      </c>
      <c r="E50" s="56">
        <v>42</v>
      </c>
      <c r="F50" s="71">
        <f>E50*I50</f>
        <v>756</v>
      </c>
      <c r="G50" s="56">
        <f>E50+E50/100*5</f>
        <v>44.1</v>
      </c>
      <c r="H50" s="71">
        <f>G50*I50</f>
        <v>793.8000000000001</v>
      </c>
      <c r="I50" s="70">
        <f>C50*D50</f>
        <v>18</v>
      </c>
    </row>
    <row r="51" spans="1:9" ht="10.5" customHeight="1">
      <c r="A51" s="143" t="s">
        <v>41</v>
      </c>
      <c r="B51" s="144"/>
      <c r="C51" s="56">
        <v>1</v>
      </c>
      <c r="D51" s="56">
        <v>10</v>
      </c>
      <c r="E51" s="56">
        <v>60</v>
      </c>
      <c r="F51" s="71">
        <f>E51*I51</f>
        <v>600</v>
      </c>
      <c r="G51" s="56">
        <f>E51+E51/100*5</f>
        <v>63</v>
      </c>
      <c r="H51" s="71">
        <f>G51*I51</f>
        <v>630</v>
      </c>
      <c r="I51" s="70">
        <f>C51*D51</f>
        <v>10</v>
      </c>
    </row>
    <row r="52" spans="1:9" ht="12" customHeight="1">
      <c r="A52" s="84" t="s">
        <v>102</v>
      </c>
      <c r="B52" s="85"/>
      <c r="C52" s="85"/>
      <c r="D52" s="85"/>
      <c r="E52" s="85"/>
      <c r="F52" s="85"/>
      <c r="G52" s="85"/>
      <c r="H52" s="85"/>
      <c r="I52" s="85"/>
    </row>
    <row r="53" spans="1:9" ht="12" customHeight="1">
      <c r="A53" s="82"/>
      <c r="B53" s="138"/>
      <c r="C53" s="138"/>
      <c r="D53" s="138"/>
      <c r="E53" s="83"/>
      <c r="F53" s="134" t="s">
        <v>104</v>
      </c>
      <c r="G53" s="134"/>
      <c r="H53" s="134" t="s">
        <v>103</v>
      </c>
      <c r="I53" s="134"/>
    </row>
    <row r="54" spans="1:9" ht="12.75" customHeight="1">
      <c r="A54" s="135" t="s">
        <v>90</v>
      </c>
      <c r="B54" s="136"/>
      <c r="C54" s="136"/>
      <c r="D54" s="136"/>
      <c r="E54" s="137"/>
      <c r="F54" s="87" t="s">
        <v>108</v>
      </c>
      <c r="G54" s="88"/>
      <c r="H54" s="87" t="s">
        <v>106</v>
      </c>
      <c r="I54" s="88"/>
    </row>
    <row r="55" spans="1:9" ht="13.5" customHeight="1">
      <c r="A55" s="135" t="s">
        <v>91</v>
      </c>
      <c r="B55" s="136"/>
      <c r="C55" s="136"/>
      <c r="D55" s="136"/>
      <c r="E55" s="137"/>
      <c r="F55" s="87" t="s">
        <v>105</v>
      </c>
      <c r="G55" s="88"/>
      <c r="H55" s="87" t="s">
        <v>107</v>
      </c>
      <c r="I55" s="88"/>
    </row>
    <row r="56" spans="1:9" ht="13.5" customHeight="1">
      <c r="A56" s="84" t="s">
        <v>54</v>
      </c>
      <c r="B56" s="85"/>
      <c r="C56" s="85"/>
      <c r="D56" s="85"/>
      <c r="E56" s="85"/>
      <c r="F56" s="85"/>
      <c r="G56" s="85"/>
      <c r="H56" s="85"/>
      <c r="I56" s="85"/>
    </row>
    <row r="57" spans="1:9" ht="12.75" customHeight="1">
      <c r="A57" s="82"/>
      <c r="B57" s="138"/>
      <c r="C57" s="138"/>
      <c r="D57" s="138"/>
      <c r="E57" s="83"/>
      <c r="F57" s="141" t="s">
        <v>93</v>
      </c>
      <c r="G57" s="89"/>
      <c r="H57" s="141" t="s">
        <v>92</v>
      </c>
      <c r="I57" s="142"/>
    </row>
    <row r="58" spans="1:9" ht="12" customHeight="1">
      <c r="A58" s="135" t="s">
        <v>49</v>
      </c>
      <c r="B58" s="136"/>
      <c r="C58" s="136"/>
      <c r="D58" s="136"/>
      <c r="E58" s="137"/>
      <c r="F58" s="87">
        <v>13</v>
      </c>
      <c r="G58" s="89"/>
      <c r="H58" s="87">
        <v>12</v>
      </c>
      <c r="I58" s="89"/>
    </row>
    <row r="59" spans="1:9" ht="13.5" customHeight="1">
      <c r="A59" s="135" t="s">
        <v>50</v>
      </c>
      <c r="B59" s="136"/>
      <c r="C59" s="136"/>
      <c r="D59" s="136"/>
      <c r="E59" s="137"/>
      <c r="F59" s="87">
        <v>18</v>
      </c>
      <c r="G59" s="89"/>
      <c r="H59" s="87">
        <v>17</v>
      </c>
      <c r="I59" s="89"/>
    </row>
    <row r="60" spans="1:9" ht="12" customHeight="1">
      <c r="A60" s="135" t="s">
        <v>48</v>
      </c>
      <c r="B60" s="136"/>
      <c r="C60" s="136"/>
      <c r="D60" s="136"/>
      <c r="E60" s="137"/>
      <c r="F60" s="87">
        <v>25</v>
      </c>
      <c r="G60" s="89"/>
      <c r="H60" s="87">
        <v>24.5</v>
      </c>
      <c r="I60" s="89"/>
    </row>
    <row r="61" spans="1:9" ht="13.5" customHeight="1">
      <c r="A61" s="139" t="s">
        <v>73</v>
      </c>
      <c r="B61" s="140"/>
      <c r="C61" s="140"/>
      <c r="D61" s="140"/>
      <c r="E61" s="140"/>
      <c r="F61" s="140"/>
      <c r="G61" s="140"/>
      <c r="H61" s="140"/>
      <c r="I61" s="140"/>
    </row>
    <row r="62" spans="1:9" ht="14.25" customHeight="1">
      <c r="A62" s="82" t="s">
        <v>74</v>
      </c>
      <c r="B62" s="138"/>
      <c r="C62" s="138"/>
      <c r="D62" s="83"/>
      <c r="E62" s="72">
        <v>3.6</v>
      </c>
      <c r="F62" s="82" t="s">
        <v>75</v>
      </c>
      <c r="G62" s="138"/>
      <c r="H62" s="83"/>
      <c r="I62" s="72">
        <v>3.2</v>
      </c>
    </row>
    <row r="63" spans="1:9" ht="13.5" customHeight="1">
      <c r="A63" s="82" t="s">
        <v>76</v>
      </c>
      <c r="B63" s="138"/>
      <c r="C63" s="138"/>
      <c r="D63" s="83"/>
      <c r="E63" s="72">
        <v>2.5</v>
      </c>
      <c r="F63" s="135" t="s">
        <v>77</v>
      </c>
      <c r="G63" s="136"/>
      <c r="H63" s="137"/>
      <c r="I63" s="72">
        <v>2</v>
      </c>
    </row>
    <row r="64" spans="1:10" ht="16.5" customHeight="1">
      <c r="A64" s="75" t="s">
        <v>98</v>
      </c>
      <c r="B64" s="78"/>
      <c r="C64" s="78"/>
      <c r="D64" s="78"/>
      <c r="E64" s="78"/>
      <c r="F64" s="78"/>
      <c r="G64" s="78"/>
      <c r="H64" s="78"/>
      <c r="I64" s="78"/>
      <c r="J64" s="78"/>
    </row>
  </sheetData>
  <sheetProtection/>
  <mergeCells count="76">
    <mergeCell ref="A4:B4"/>
    <mergeCell ref="A5:I5"/>
    <mergeCell ref="A6:B6"/>
    <mergeCell ref="A8:B8"/>
    <mergeCell ref="A17:B17"/>
    <mergeCell ref="A12:B12"/>
    <mergeCell ref="A14:B14"/>
    <mergeCell ref="A15:B15"/>
    <mergeCell ref="A10:B10"/>
    <mergeCell ref="A13:B13"/>
    <mergeCell ref="A7:B7"/>
    <mergeCell ref="A22:B22"/>
    <mergeCell ref="A23:B23"/>
    <mergeCell ref="A18:B18"/>
    <mergeCell ref="A9:B9"/>
    <mergeCell ref="A24:B24"/>
    <mergeCell ref="A11:B11"/>
    <mergeCell ref="A16:I16"/>
    <mergeCell ref="A19:B19"/>
    <mergeCell ref="A20:B20"/>
    <mergeCell ref="A21:B21"/>
    <mergeCell ref="A29:B29"/>
    <mergeCell ref="A30:B30"/>
    <mergeCell ref="A28:B28"/>
    <mergeCell ref="A25:B25"/>
    <mergeCell ref="A33:I33"/>
    <mergeCell ref="A26:B26"/>
    <mergeCell ref="A27:B27"/>
    <mergeCell ref="A39:B39"/>
    <mergeCell ref="A34:B34"/>
    <mergeCell ref="A35:B35"/>
    <mergeCell ref="A36:B36"/>
    <mergeCell ref="A38:B38"/>
    <mergeCell ref="A31:B31"/>
    <mergeCell ref="A32:B32"/>
    <mergeCell ref="A37:I37"/>
    <mergeCell ref="A46:I46"/>
    <mergeCell ref="A47:B47"/>
    <mergeCell ref="A41:B41"/>
    <mergeCell ref="A42:B42"/>
    <mergeCell ref="A45:B45"/>
    <mergeCell ref="A40:I40"/>
    <mergeCell ref="A43:B43"/>
    <mergeCell ref="A44:I44"/>
    <mergeCell ref="A56:I56"/>
    <mergeCell ref="A57:E57"/>
    <mergeCell ref="F57:G57"/>
    <mergeCell ref="H57:I57"/>
    <mergeCell ref="A48:B48"/>
    <mergeCell ref="A49:B49"/>
    <mergeCell ref="A50:B50"/>
    <mergeCell ref="A51:B51"/>
    <mergeCell ref="A53:E53"/>
    <mergeCell ref="F53:G53"/>
    <mergeCell ref="A58:E58"/>
    <mergeCell ref="F58:G58"/>
    <mergeCell ref="H58:I58"/>
    <mergeCell ref="A59:E59"/>
    <mergeCell ref="F59:G59"/>
    <mergeCell ref="H59:I59"/>
    <mergeCell ref="A63:D63"/>
    <mergeCell ref="F63:H63"/>
    <mergeCell ref="A60:E60"/>
    <mergeCell ref="F60:G60"/>
    <mergeCell ref="H60:I60"/>
    <mergeCell ref="A61:I61"/>
    <mergeCell ref="A62:D62"/>
    <mergeCell ref="F62:H62"/>
    <mergeCell ref="A52:I52"/>
    <mergeCell ref="H53:I53"/>
    <mergeCell ref="A54:E54"/>
    <mergeCell ref="F54:G54"/>
    <mergeCell ref="H54:I54"/>
    <mergeCell ref="A55:E55"/>
    <mergeCell ref="F55:G55"/>
    <mergeCell ref="H55:I55"/>
  </mergeCells>
  <printOptions/>
  <pageMargins left="0.7086614173228347" right="0.7086614173228347" top="0.196850393700787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Вика</dc:creator>
  <cp:keywords/>
  <dc:description/>
  <cp:lastModifiedBy>SergNew</cp:lastModifiedBy>
  <cp:lastPrinted>2019-04-02T11:13:37Z</cp:lastPrinted>
  <dcterms:created xsi:type="dcterms:W3CDTF">2004-02-17T17:28:39Z</dcterms:created>
  <dcterms:modified xsi:type="dcterms:W3CDTF">2019-04-15T16:37:49Z</dcterms:modified>
  <cp:category/>
  <cp:version/>
  <cp:contentType/>
  <cp:contentStatus/>
</cp:coreProperties>
</file>